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filterPrivacy="1" codeName="ThisWorkbook" autoCompressPictures="0"/>
  <xr:revisionPtr revIDLastSave="0" documentId="13_ncr:1_{2D2F591B-1917-4061-9462-F609C64FD840}" xr6:coauthVersionLast="47" xr6:coauthVersionMax="47" xr10:uidLastSave="{00000000-0000-0000-0000-000000000000}"/>
  <bookViews>
    <workbookView xWindow="-120" yWindow="-120" windowWidth="51840" windowHeight="21120" tabRatio="788" firstSheet="2" activeTab="9" xr2:uid="{00000000-000D-0000-FFFF-FFFF00000000}"/>
  </bookViews>
  <sheets>
    <sheet name="Janvier" sheetId="14" r:id="rId1"/>
    <sheet name="Février" sheetId="15" r:id="rId2"/>
    <sheet name="Mars" sheetId="16" r:id="rId3"/>
    <sheet name="Avril" sheetId="17" r:id="rId4"/>
    <sheet name="Mai" sheetId="18" r:id="rId5"/>
    <sheet name="Juin" sheetId="19" r:id="rId6"/>
    <sheet name="Juillet" sheetId="20" r:id="rId7"/>
    <sheet name="Août" sheetId="21" r:id="rId8"/>
    <sheet name="Septembre" sheetId="22" r:id="rId9"/>
    <sheet name="Octobre" sheetId="23" r:id="rId10"/>
    <sheet name="Novembre" sheetId="24" r:id="rId11"/>
    <sheet name="Décembre" sheetId="25" r:id="rId12"/>
  </sheets>
  <definedNames>
    <definedName name="AnnéeCalendrier">Janvier!$K$3</definedName>
    <definedName name="DébutSemaine">Janvier!$K$4</definedName>
    <definedName name="JoursEtSemaines">{0,1,2,3,4,5,6} + {0;1;2;3;4;5}*7</definedName>
    <definedName name="_xlnm.Print_Area" localSheetId="0">Janvier!$A$1:$H$14</definedName>
    <definedName name="ZoneTitreColonne1...H12.1">Janvier!$B$2</definedName>
    <definedName name="ZoneTitreColonne1...H12.10">Octobre!$B$2</definedName>
    <definedName name="ZoneTitreColonne1...H12.11">Novembre!$B$2</definedName>
    <definedName name="ZoneTitreColonne1...H12.12">Décembre!$B$2</definedName>
    <definedName name="ZoneTitreColonne1...H12.2">Février!$B$2</definedName>
    <definedName name="ZoneTitreColonne1...H12.3">Mars!$B$2</definedName>
    <definedName name="ZoneTitreColonne1...H12.4">Avril!$B$2</definedName>
    <definedName name="ZoneTitreColonne1...H12.5">Mai!$B$2</definedName>
    <definedName name="ZoneTitreColonne1...H12.6">Juin!$B$2</definedName>
    <definedName name="ZoneTitreColonne1...H12.7">Juillet!$B$2</definedName>
    <definedName name="ZoneTitreColonne1...H12.8">Août!$B$2</definedName>
    <definedName name="ZoneTitreColonne1...H12.9">Septembre!$B$2</definedName>
    <definedName name="ZoneTitreColonne2...C14.1">Janvier!$B$2</definedName>
    <definedName name="ZoneTitreColonne2...C14.10">Octobre!$B$2</definedName>
    <definedName name="ZoneTitreColonne2...C14.11">Novembre!$B$2</definedName>
    <definedName name="ZoneTitreColonne2...C14.12">Décembre!$B$2</definedName>
    <definedName name="ZoneTitreColonne2...C14.2">Février!$B$2</definedName>
    <definedName name="ZoneTitreColonne2...C14.3">Mars!$B$2</definedName>
    <definedName name="ZoneTitreColonne2...C14.4">Avril!$B$2</definedName>
    <definedName name="ZoneTitreColonne2...C14.5">Mai!$B$2</definedName>
    <definedName name="ZoneTitreColonne2...C14.6">Juin!$B$2</definedName>
    <definedName name="ZoneTitreColonne2...C14.7">Juillet!$B$2</definedName>
    <definedName name="ZoneTitreColonne2...C14.8">Août!$B$2</definedName>
    <definedName name="ZoneTitreColonne2...C14.9">Septembre!$B$2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2" i="25" l="1"/>
  <c r="B2" i="24"/>
  <c r="B2" i="23"/>
  <c r="B2" i="22"/>
  <c r="B2" i="21"/>
  <c r="B2" i="20"/>
  <c r="B2" i="19"/>
  <c r="B2" i="18"/>
  <c r="B2" i="17"/>
  <c r="B2" i="16"/>
  <c r="B2" i="15"/>
  <c r="B13" i="16" a="1"/>
  <c r="C13" i="16" s="1"/>
  <c r="B11" i="16" a="1"/>
  <c r="G11" i="16" s="1"/>
  <c r="B9" i="16" a="1"/>
  <c r="G9" i="16" s="1"/>
  <c r="B7" i="16" a="1"/>
  <c r="G7" i="16" s="1"/>
  <c r="F5" i="16"/>
  <c r="B5" i="16"/>
  <c r="B5" i="16" a="1"/>
  <c r="G5" i="16" s="1"/>
  <c r="F3" i="16"/>
  <c r="F2" i="16" s="1"/>
  <c r="B3" i="16"/>
  <c r="B3" i="16" a="1"/>
  <c r="G3" i="16" s="1"/>
  <c r="G2" i="16" s="1"/>
  <c r="B13" i="17" a="1"/>
  <c r="C13" i="17" s="1"/>
  <c r="B11" i="17" a="1"/>
  <c r="G11" i="17" s="1"/>
  <c r="B9" i="17" a="1"/>
  <c r="G9" i="17" s="1"/>
  <c r="F7" i="17"/>
  <c r="B7" i="17"/>
  <c r="B7" i="17" a="1"/>
  <c r="G7" i="17" s="1"/>
  <c r="H5" i="17"/>
  <c r="F5" i="17"/>
  <c r="B5" i="17"/>
  <c r="B5" i="17" a="1"/>
  <c r="G5" i="17" s="1"/>
  <c r="F3" i="17"/>
  <c r="F2" i="17" s="1"/>
  <c r="B3" i="17"/>
  <c r="B3" i="17" a="1"/>
  <c r="G3" i="17" s="1"/>
  <c r="G2" i="17" s="1"/>
  <c r="B13" i="18"/>
  <c r="B13" i="18" a="1"/>
  <c r="C13" i="18" s="1"/>
  <c r="F11" i="18"/>
  <c r="B11" i="18"/>
  <c r="B11" i="18" a="1"/>
  <c r="G11" i="18" s="1"/>
  <c r="F9" i="18"/>
  <c r="B9" i="18"/>
  <c r="B9" i="18" a="1"/>
  <c r="G9" i="18" s="1"/>
  <c r="B7" i="18" a="1"/>
  <c r="G7" i="18" s="1"/>
  <c r="H5" i="18"/>
  <c r="F5" i="18"/>
  <c r="D5" i="18"/>
  <c r="B5" i="18"/>
  <c r="B5" i="18" a="1"/>
  <c r="G5" i="18" s="1"/>
  <c r="B3" i="18" a="1"/>
  <c r="G3" i="18" s="1"/>
  <c r="B13" i="19" a="1"/>
  <c r="C13" i="19" s="1"/>
  <c r="H11" i="19"/>
  <c r="B11" i="19"/>
  <c r="B11" i="19" a="1"/>
  <c r="G11" i="19" s="1"/>
  <c r="B9" i="19" a="1"/>
  <c r="G9" i="19" s="1"/>
  <c r="H7" i="19"/>
  <c r="F7" i="19"/>
  <c r="D7" i="19"/>
  <c r="B7" i="19"/>
  <c r="B7" i="19" a="1"/>
  <c r="G7" i="19" s="1"/>
  <c r="H5" i="19"/>
  <c r="F5" i="19"/>
  <c r="D5" i="19"/>
  <c r="B5" i="19"/>
  <c r="B5" i="19" a="1"/>
  <c r="G5" i="19" s="1"/>
  <c r="B3" i="19" a="1"/>
  <c r="G3" i="19" s="1"/>
  <c r="G2" i="19" s="1"/>
  <c r="B13" i="20"/>
  <c r="B13" i="20" a="1"/>
  <c r="C13" i="20" s="1"/>
  <c r="H11" i="20"/>
  <c r="F11" i="20"/>
  <c r="B11" i="20" a="1"/>
  <c r="G11" i="20" s="1"/>
  <c r="B9" i="20" a="1"/>
  <c r="G9" i="20" s="1"/>
  <c r="H7" i="20"/>
  <c r="D7" i="20"/>
  <c r="B7" i="20"/>
  <c r="B7" i="20" a="1"/>
  <c r="G7" i="20" s="1"/>
  <c r="B5" i="20" a="1"/>
  <c r="G5" i="20" s="1"/>
  <c r="B3" i="20" a="1"/>
  <c r="G3" i="20" s="1"/>
  <c r="G2" i="20" s="1"/>
  <c r="B13" i="21"/>
  <c r="B13" i="21" a="1"/>
  <c r="C13" i="21" s="1"/>
  <c r="B11" i="21" a="1"/>
  <c r="G11" i="21" s="1"/>
  <c r="B9" i="21" a="1"/>
  <c r="G9" i="21" s="1"/>
  <c r="B7" i="21" a="1"/>
  <c r="H7" i="21" s="1"/>
  <c r="B5" i="21" a="1"/>
  <c r="H5" i="21" s="1"/>
  <c r="B3" i="21" a="1"/>
  <c r="H3" i="21" s="1"/>
  <c r="H2" i="21" s="1"/>
  <c r="B13" i="22" a="1"/>
  <c r="B13" i="22" s="1"/>
  <c r="B11" i="22" a="1"/>
  <c r="H11" i="22" s="1"/>
  <c r="B9" i="22" a="1"/>
  <c r="H9" i="22" s="1"/>
  <c r="B7" i="22" a="1"/>
  <c r="H7" i="22" s="1"/>
  <c r="B5" i="22" a="1"/>
  <c r="H5" i="22" s="1"/>
  <c r="B3" i="22" a="1"/>
  <c r="B13" i="23" a="1"/>
  <c r="B13" i="23" s="1"/>
  <c r="B11" i="23" a="1"/>
  <c r="G11" i="23" s="1"/>
  <c r="B9" i="23" a="1"/>
  <c r="G9" i="23" s="1"/>
  <c r="B7" i="23" a="1"/>
  <c r="G7" i="23" s="1"/>
  <c r="B5" i="23" a="1"/>
  <c r="G5" i="23" s="1"/>
  <c r="B3" i="23" a="1"/>
  <c r="G3" i="23" s="1"/>
  <c r="G2" i="23" s="1"/>
  <c r="C13" i="24"/>
  <c r="B13" i="24" a="1"/>
  <c r="B13" i="24" s="1"/>
  <c r="G11" i="24"/>
  <c r="B11" i="24" a="1"/>
  <c r="C11" i="24" s="1"/>
  <c r="B9" i="24" a="1"/>
  <c r="G9" i="24" s="1"/>
  <c r="G7" i="24"/>
  <c r="C7" i="24"/>
  <c r="B7" i="24" a="1"/>
  <c r="C5" i="24"/>
  <c r="B5" i="24" a="1"/>
  <c r="G5" i="24" s="1"/>
  <c r="B3" i="24" a="1"/>
  <c r="B13" i="25" a="1"/>
  <c r="B13" i="25" s="1"/>
  <c r="B11" i="25" a="1"/>
  <c r="G11" i="25" s="1"/>
  <c r="B9" i="25" a="1"/>
  <c r="G9" i="25" s="1"/>
  <c r="B7" i="25" a="1"/>
  <c r="G7" i="25" s="1"/>
  <c r="B5" i="25" a="1"/>
  <c r="G5" i="25" s="1"/>
  <c r="B3" i="25" a="1"/>
  <c r="G3" i="25" s="1"/>
  <c r="G2" i="25" s="1"/>
  <c r="C13" i="15"/>
  <c r="B13" i="15" a="1"/>
  <c r="B13" i="15" s="1"/>
  <c r="C11" i="15"/>
  <c r="B11" i="15" a="1"/>
  <c r="G11" i="15" s="1"/>
  <c r="B9" i="15" a="1"/>
  <c r="G9" i="15" s="1"/>
  <c r="B7" i="15" a="1"/>
  <c r="C7" i="15" s="1"/>
  <c r="C5" i="15"/>
  <c r="B5" i="15" a="1"/>
  <c r="G5" i="15" s="1"/>
  <c r="B3" i="15" a="1"/>
  <c r="B13" i="14" a="1"/>
  <c r="C13" i="14" s="1"/>
  <c r="B11" i="14" a="1"/>
  <c r="H11" i="14" s="1"/>
  <c r="B9" i="14" a="1"/>
  <c r="G9" i="14" s="1"/>
  <c r="B7" i="14" a="1"/>
  <c r="H7" i="14" s="1"/>
  <c r="B5" i="14" a="1"/>
  <c r="G5" i="14" s="1"/>
  <c r="B3" i="14" a="1"/>
  <c r="H3" i="14" s="1"/>
  <c r="H2" i="14" s="1"/>
  <c r="G2" i="18"/>
  <c r="B1" i="25"/>
  <c r="B1" i="24"/>
  <c r="B1" i="23"/>
  <c r="B1" i="22"/>
  <c r="B1" i="21"/>
  <c r="B1" i="20"/>
  <c r="B1" i="19"/>
  <c r="B1" i="18"/>
  <c r="B1" i="17"/>
  <c r="B1" i="16"/>
  <c r="B1" i="15"/>
  <c r="B1" i="14"/>
  <c r="D3" i="20" l="1"/>
  <c r="D2" i="20" s="1"/>
  <c r="F11" i="19"/>
  <c r="D9" i="17"/>
  <c r="D3" i="16"/>
  <c r="D2" i="16" s="1"/>
  <c r="H7" i="16"/>
  <c r="B13" i="16"/>
  <c r="D11" i="18"/>
  <c r="D5" i="17"/>
  <c r="H9" i="17"/>
  <c r="H3" i="16"/>
  <c r="H2" i="16" s="1"/>
  <c r="B9" i="16"/>
  <c r="D9" i="16"/>
  <c r="F3" i="20"/>
  <c r="F2" i="20" s="1"/>
  <c r="F9" i="17"/>
  <c r="B9" i="20"/>
  <c r="D9" i="20"/>
  <c r="D3" i="19"/>
  <c r="D2" i="19" s="1"/>
  <c r="B13" i="19"/>
  <c r="B7" i="18"/>
  <c r="C9" i="24"/>
  <c r="G7" i="15"/>
  <c r="D11" i="21"/>
  <c r="D5" i="20"/>
  <c r="H9" i="20"/>
  <c r="H3" i="19"/>
  <c r="H2" i="19" s="1"/>
  <c r="B9" i="19"/>
  <c r="B3" i="18"/>
  <c r="F7" i="18"/>
  <c r="D11" i="17"/>
  <c r="D5" i="16"/>
  <c r="H9" i="16"/>
  <c r="H3" i="20"/>
  <c r="H2" i="20" s="1"/>
  <c r="B3" i="19"/>
  <c r="B11" i="21"/>
  <c r="B5" i="20"/>
  <c r="F9" i="20"/>
  <c r="F3" i="19"/>
  <c r="F2" i="19" s="1"/>
  <c r="D7" i="18"/>
  <c r="F11" i="21"/>
  <c r="F5" i="20"/>
  <c r="D9" i="19"/>
  <c r="D3" i="18"/>
  <c r="D2" i="18" s="1"/>
  <c r="H7" i="18"/>
  <c r="F11" i="17"/>
  <c r="H11" i="18"/>
  <c r="B11" i="17"/>
  <c r="F9" i="16"/>
  <c r="C9" i="15"/>
  <c r="H11" i="21"/>
  <c r="H5" i="20"/>
  <c r="B11" i="20"/>
  <c r="F9" i="19"/>
  <c r="F3" i="18"/>
  <c r="F2" i="18" s="1"/>
  <c r="D7" i="17"/>
  <c r="H11" i="17"/>
  <c r="H5" i="16"/>
  <c r="B11" i="16"/>
  <c r="D11" i="20"/>
  <c r="H9" i="19"/>
  <c r="H3" i="18"/>
  <c r="H2" i="18" s="1"/>
  <c r="D11" i="16"/>
  <c r="D9" i="18"/>
  <c r="D3" i="17"/>
  <c r="D2" i="17" s="1"/>
  <c r="H7" i="17"/>
  <c r="B13" i="17"/>
  <c r="B7" i="16"/>
  <c r="F11" i="16"/>
  <c r="D7" i="16"/>
  <c r="H11" i="16"/>
  <c r="B3" i="20"/>
  <c r="F7" i="20"/>
  <c r="D11" i="19"/>
  <c r="H9" i="18"/>
  <c r="H3" i="17"/>
  <c r="H2" i="17" s="1"/>
  <c r="B9" i="17"/>
  <c r="F7" i="16"/>
  <c r="H3" i="15"/>
  <c r="H2" i="15" s="1"/>
  <c r="F3" i="15"/>
  <c r="F2" i="15" s="1"/>
  <c r="D3" i="15"/>
  <c r="D2" i="15" s="1"/>
  <c r="B3" i="15"/>
  <c r="E3" i="15"/>
  <c r="E2" i="15" s="1"/>
  <c r="H5" i="15"/>
  <c r="F5" i="15"/>
  <c r="D5" i="15"/>
  <c r="B5" i="15"/>
  <c r="E5" i="15"/>
  <c r="H7" i="15"/>
  <c r="F7" i="15"/>
  <c r="D7" i="15"/>
  <c r="B7" i="15"/>
  <c r="E7" i="15"/>
  <c r="H9" i="15"/>
  <c r="F9" i="15"/>
  <c r="D9" i="15"/>
  <c r="B9" i="15"/>
  <c r="E9" i="15"/>
  <c r="H11" i="15"/>
  <c r="F11" i="15"/>
  <c r="D11" i="15"/>
  <c r="B11" i="15"/>
  <c r="E11" i="15"/>
  <c r="C3" i="25"/>
  <c r="C2" i="25" s="1"/>
  <c r="C5" i="25"/>
  <c r="C7" i="25"/>
  <c r="C9" i="25"/>
  <c r="C11" i="25"/>
  <c r="C13" i="25"/>
  <c r="H3" i="24"/>
  <c r="H2" i="24" s="1"/>
  <c r="F3" i="24"/>
  <c r="F2" i="24" s="1"/>
  <c r="D3" i="24"/>
  <c r="D2" i="24" s="1"/>
  <c r="B3" i="24"/>
  <c r="E3" i="24"/>
  <c r="E2" i="24" s="1"/>
  <c r="H5" i="24"/>
  <c r="F5" i="24"/>
  <c r="D5" i="24"/>
  <c r="B5" i="24"/>
  <c r="E5" i="24"/>
  <c r="H7" i="24"/>
  <c r="F7" i="24"/>
  <c r="D7" i="24"/>
  <c r="B7" i="24"/>
  <c r="E7" i="24"/>
  <c r="H9" i="24"/>
  <c r="F9" i="24"/>
  <c r="D9" i="24"/>
  <c r="B9" i="24"/>
  <c r="E9" i="24"/>
  <c r="H11" i="24"/>
  <c r="F11" i="24"/>
  <c r="D11" i="24"/>
  <c r="B11" i="24"/>
  <c r="E11" i="24"/>
  <c r="C3" i="23"/>
  <c r="C2" i="23" s="1"/>
  <c r="C5" i="23"/>
  <c r="C7" i="23"/>
  <c r="C9" i="23"/>
  <c r="C11" i="23"/>
  <c r="C13" i="23"/>
  <c r="H3" i="22"/>
  <c r="H2" i="22" s="1"/>
  <c r="F3" i="22"/>
  <c r="F2" i="22" s="1"/>
  <c r="D3" i="22"/>
  <c r="D2" i="22" s="1"/>
  <c r="B3" i="22"/>
  <c r="G3" i="22"/>
  <c r="G2" i="22" s="1"/>
  <c r="E3" i="22"/>
  <c r="E2" i="22" s="1"/>
  <c r="C3" i="22"/>
  <c r="C2" i="22" s="1"/>
  <c r="C3" i="15"/>
  <c r="C2" i="15" s="1"/>
  <c r="G3" i="15"/>
  <c r="G2" i="15" s="1"/>
  <c r="H3" i="25"/>
  <c r="H2" i="25" s="1"/>
  <c r="F3" i="25"/>
  <c r="F2" i="25" s="1"/>
  <c r="D3" i="25"/>
  <c r="D2" i="25" s="1"/>
  <c r="B3" i="25"/>
  <c r="E3" i="25"/>
  <c r="E2" i="25" s="1"/>
  <c r="H5" i="25"/>
  <c r="F5" i="25"/>
  <c r="D5" i="25"/>
  <c r="B5" i="25"/>
  <c r="E5" i="25"/>
  <c r="H7" i="25"/>
  <c r="F7" i="25"/>
  <c r="D7" i="25"/>
  <c r="B7" i="25"/>
  <c r="E7" i="25"/>
  <c r="H9" i="25"/>
  <c r="F9" i="25"/>
  <c r="D9" i="25"/>
  <c r="B9" i="25"/>
  <c r="E9" i="25"/>
  <c r="H11" i="25"/>
  <c r="F11" i="25"/>
  <c r="D11" i="25"/>
  <c r="B11" i="25"/>
  <c r="E11" i="25"/>
  <c r="C3" i="24"/>
  <c r="C2" i="24" s="1"/>
  <c r="G3" i="24"/>
  <c r="G2" i="24" s="1"/>
  <c r="H3" i="23"/>
  <c r="H2" i="23" s="1"/>
  <c r="F3" i="23"/>
  <c r="F2" i="23" s="1"/>
  <c r="D3" i="23"/>
  <c r="D2" i="23" s="1"/>
  <c r="B3" i="23"/>
  <c r="E3" i="23"/>
  <c r="E2" i="23" s="1"/>
  <c r="H5" i="23"/>
  <c r="F5" i="23"/>
  <c r="D5" i="23"/>
  <c r="B5" i="23"/>
  <c r="E5" i="23"/>
  <c r="H7" i="23"/>
  <c r="F7" i="23"/>
  <c r="D7" i="23"/>
  <c r="B7" i="23"/>
  <c r="E7" i="23"/>
  <c r="H9" i="23"/>
  <c r="F9" i="23"/>
  <c r="D9" i="23"/>
  <c r="B9" i="23"/>
  <c r="E9" i="23"/>
  <c r="H11" i="23"/>
  <c r="F11" i="23"/>
  <c r="D11" i="23"/>
  <c r="B11" i="23"/>
  <c r="E11" i="23"/>
  <c r="C5" i="22"/>
  <c r="E5" i="22"/>
  <c r="G5" i="22"/>
  <c r="C13" i="22"/>
  <c r="C3" i="21"/>
  <c r="C2" i="21" s="1"/>
  <c r="G3" i="21"/>
  <c r="G2" i="21" s="1"/>
  <c r="C7" i="22"/>
  <c r="E7" i="22"/>
  <c r="G7" i="22"/>
  <c r="C9" i="22"/>
  <c r="E9" i="22"/>
  <c r="G9" i="22"/>
  <c r="C11" i="22"/>
  <c r="E11" i="22"/>
  <c r="G11" i="22"/>
  <c r="E3" i="21"/>
  <c r="E2" i="21" s="1"/>
  <c r="C5" i="21"/>
  <c r="E5" i="21"/>
  <c r="G5" i="21"/>
  <c r="C7" i="21"/>
  <c r="E7" i="21"/>
  <c r="G7" i="21"/>
  <c r="C9" i="21"/>
  <c r="E9" i="21"/>
  <c r="H9" i="21"/>
  <c r="B5" i="22"/>
  <c r="D5" i="22"/>
  <c r="F5" i="22"/>
  <c r="B7" i="22"/>
  <c r="D7" i="22"/>
  <c r="F7" i="22"/>
  <c r="B9" i="22"/>
  <c r="D9" i="22"/>
  <c r="F9" i="22"/>
  <c r="B11" i="22"/>
  <c r="D11" i="22"/>
  <c r="F11" i="22"/>
  <c r="B3" i="21"/>
  <c r="D3" i="21"/>
  <c r="D2" i="21" s="1"/>
  <c r="F3" i="21"/>
  <c r="F2" i="21" s="1"/>
  <c r="B5" i="21"/>
  <c r="D5" i="21"/>
  <c r="F5" i="21"/>
  <c r="B7" i="21"/>
  <c r="D7" i="21"/>
  <c r="F7" i="21"/>
  <c r="B9" i="21"/>
  <c r="D9" i="21"/>
  <c r="F9" i="21"/>
  <c r="C11" i="21"/>
  <c r="E11" i="21"/>
  <c r="C3" i="20"/>
  <c r="C2" i="20" s="1"/>
  <c r="E3" i="20"/>
  <c r="E2" i="20" s="1"/>
  <c r="C5" i="20"/>
  <c r="E5" i="20"/>
  <c r="C7" i="20"/>
  <c r="E7" i="20"/>
  <c r="C9" i="20"/>
  <c r="E9" i="20"/>
  <c r="C11" i="20"/>
  <c r="E11" i="20"/>
  <c r="C3" i="19"/>
  <c r="C2" i="19" s="1"/>
  <c r="E3" i="19"/>
  <c r="E2" i="19" s="1"/>
  <c r="C5" i="19"/>
  <c r="E5" i="19"/>
  <c r="C7" i="19"/>
  <c r="E7" i="19"/>
  <c r="C9" i="19"/>
  <c r="E9" i="19"/>
  <c r="C11" i="19"/>
  <c r="E11" i="19"/>
  <c r="C3" i="18"/>
  <c r="C2" i="18" s="1"/>
  <c r="E3" i="18"/>
  <c r="E2" i="18" s="1"/>
  <c r="C5" i="18"/>
  <c r="E5" i="18"/>
  <c r="C7" i="18"/>
  <c r="E7" i="18"/>
  <c r="C9" i="18"/>
  <c r="E9" i="18"/>
  <c r="C11" i="18"/>
  <c r="E11" i="18"/>
  <c r="C3" i="17"/>
  <c r="C2" i="17" s="1"/>
  <c r="E3" i="17"/>
  <c r="E2" i="17" s="1"/>
  <c r="C5" i="17"/>
  <c r="E5" i="17"/>
  <c r="C7" i="17"/>
  <c r="E7" i="17"/>
  <c r="C9" i="17"/>
  <c r="E9" i="17"/>
  <c r="C11" i="17"/>
  <c r="E11" i="17"/>
  <c r="C3" i="16"/>
  <c r="C2" i="16" s="1"/>
  <c r="E3" i="16"/>
  <c r="E2" i="16" s="1"/>
  <c r="C5" i="16"/>
  <c r="E5" i="16"/>
  <c r="C7" i="16"/>
  <c r="E7" i="16"/>
  <c r="C9" i="16"/>
  <c r="E9" i="16"/>
  <c r="C11" i="16"/>
  <c r="E11" i="16"/>
  <c r="C3" i="14"/>
  <c r="C2" i="14" s="1"/>
  <c r="E3" i="14"/>
  <c r="E2" i="14" s="1"/>
  <c r="G3" i="14"/>
  <c r="G2" i="14" s="1"/>
  <c r="C7" i="14"/>
  <c r="E7" i="14"/>
  <c r="G7" i="14"/>
  <c r="C11" i="14"/>
  <c r="E11" i="14"/>
  <c r="G11" i="14"/>
  <c r="B3" i="14"/>
  <c r="D3" i="14"/>
  <c r="D2" i="14" s="1"/>
  <c r="F3" i="14"/>
  <c r="F2" i="14" s="1"/>
  <c r="B5" i="14"/>
  <c r="D5" i="14"/>
  <c r="F5" i="14"/>
  <c r="H5" i="14"/>
  <c r="B7" i="14"/>
  <c r="D7" i="14"/>
  <c r="F7" i="14"/>
  <c r="B9" i="14"/>
  <c r="D9" i="14"/>
  <c r="F9" i="14"/>
  <c r="H9" i="14"/>
  <c r="B11" i="14"/>
  <c r="D11" i="14"/>
  <c r="F11" i="14"/>
  <c r="B13" i="14"/>
  <c r="C5" i="14"/>
  <c r="E5" i="14"/>
  <c r="C9" i="14"/>
  <c r="E9" i="14"/>
  <c r="B2" i="14" l="1"/>
</calcChain>
</file>

<file path=xl/sharedStrings.xml><?xml version="1.0" encoding="utf-8"?>
<sst xmlns="http://schemas.openxmlformats.org/spreadsheetml/2006/main" count="70" uniqueCount="40">
  <si>
    <t>Notes</t>
  </si>
  <si>
    <t>Paramètres du Calendrier</t>
  </si>
  <si>
    <t>Année</t>
  </si>
  <si>
    <t>Début de la semaine</t>
  </si>
  <si>
    <t>LUNDI</t>
  </si>
  <si>
    <t>BAD STAGE JEUNES 9H/12H30</t>
  </si>
  <si>
    <t>BASKET JOURNEE INSCRIPTION ET DE DECOUVERTE 17H/19H30</t>
  </si>
  <si>
    <t>BASKET CHAMPIONNAT ADULTES ET JEUNES</t>
  </si>
  <si>
    <t>BASKET EN FAMILLE 17H30/19H30</t>
  </si>
  <si>
    <t>CCAS REPAS DES SENIORS 12H00 19H00</t>
  </si>
  <si>
    <t>COMITE DES FETES NOUVEL AN 10H/3H00</t>
  </si>
  <si>
    <t>GONDREVILLE PETANQUE LOISIR concours WC + auvent salle des sports 11h/21h</t>
  </si>
  <si>
    <t>BAD TOURNOI ADULTES à partir de 17H00</t>
  </si>
  <si>
    <t>BAD Stage jeunes perfectionnement 9H/12H30</t>
  </si>
  <si>
    <t>COMITE DES FETES BAL POPULAIRE</t>
  </si>
  <si>
    <t>PETANQUE CONCOURS</t>
  </si>
  <si>
    <t xml:space="preserve">APEG SPECTACLE NOEL Journée </t>
  </si>
  <si>
    <t>PETANQUE ENTREPRISE MORANO</t>
  </si>
  <si>
    <t>BASKET PLATEAU JEUNES 13H/18H30</t>
  </si>
  <si>
    <t>BASKET PLATEAU JEUNES 8H/12H00</t>
  </si>
  <si>
    <t>BAD TOURNOI ADULTES BIBAD 7H/221H</t>
  </si>
  <si>
    <t xml:space="preserve"> BASKET CHAMPIONNAT ADULTES ET JEUNES</t>
  </si>
  <si>
    <t>BAD CHAMPIONNAT NATIONAL 15H/19H30 BASKET CHAMPIONNAT ADULTES ET JEUNES à partir de 19H30</t>
  </si>
  <si>
    <t>BASKET STAGE DE PERFECTIONNEMENT 8H30/17H00</t>
  </si>
  <si>
    <t>BASKET STAGE DE PERFECTIONNEMENT  8H30/17H00</t>
  </si>
  <si>
    <t>BASKET STAGE DE PERFECTIONNEMENT 8H30/17H00 /17H00 GONDRE LIVRES Déambulation Halloween + APEG 22H</t>
  </si>
  <si>
    <t xml:space="preserve">BAD CHAMPIONNAT NATIONAL 15H/20H </t>
  </si>
  <si>
    <t xml:space="preserve">COMITE DES FETES BEAUJOLAIS 10H/3H00 </t>
  </si>
  <si>
    <t xml:space="preserve"> APEG BOURSE AUX JOUETS 8H/17H30 /</t>
  </si>
  <si>
    <t xml:space="preserve">GONDRE LIVRES MARCHE DE NOEL 10H/18H </t>
  </si>
  <si>
    <t>A partir de 14H00 COMITE DES FETES FETE DE LA SAINT NICOLAS 10H/19HBASKET CHAMPIONNAT ADULTES ET JEUNES jusqu'à 14H00</t>
  </si>
  <si>
    <t>ASGV TOURNOI U6/U7 8H00 - 16H30</t>
  </si>
  <si>
    <t>ASGV TOURNOI U8/U9 8H00 - 16H30</t>
  </si>
  <si>
    <t>ASGV TOURNOI U10/U11 8H00 - 16H30</t>
  </si>
  <si>
    <t>ASGV TOURNOI U12/U13 8H00 - 16H30</t>
  </si>
  <si>
    <t>BASKET CHAMPIONNAT ADULTES ET JEUNES +  GONDREVILLE PETANQUE LOISIR  WC + auvent salle des sports 11h/21hjournée bbq adhérents</t>
  </si>
  <si>
    <t>BAD TOURNOI ADULTES BIBAD 7H/221H + GONDREVILLE PETANQUE LOISIR octobre rose WC + auvent salle des sports 11h/21h</t>
  </si>
  <si>
    <t xml:space="preserve">BAD STAGE JEUNES 9H/12H30 </t>
  </si>
  <si>
    <t>BAD STAGE JEUNES 9H/12H30 / FOOT U11 13H30 /18H00</t>
  </si>
  <si>
    <t>BAD STAGE JEUNES 9H/12H30 / FOOT U11 13H30 /17H00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</si>
</sst>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 #,##0\ &quot;€&quot;_-;\-* #,##0\ &quot;€&quot;_-;_-* &quot;-&quot;\ &quot;€&quot;_-;_-@_-"/>
    <numFmt numFmtId="44" formatCode="_-* #,##0.00\ &quot;€&quot;_-;\-* #,##0.00\ &quot;€&quot;_-;_-* &quot;-&quot;??\ &quot;€&quot;_-;_-@_-"/>
    <numFmt numFmtId="164" formatCode="_(* #,##0_);_(* \(#,##0\);_(* &quot;-&quot;_);_(@_)"/>
    <numFmt numFmtId="165" formatCode="_(* #,##0.00_);_(* \(#,##0.00\);_(* &quot;-&quot;??_);_(@_)"/>
    <numFmt numFmtId="166" formatCode="d"/>
  </numFmts>
  <fonts count="32">
    <font>
      <sz val="11"/>
      <color theme="1" tint="0.24994659260841701"/>
      <name val="Lucida Sans"/>
      <family val="2"/>
      <scheme val="minor"/>
    </font>
    <font>
      <sz val="11"/>
      <color theme="1"/>
      <name val="Lucida Sans"/>
      <family val="2"/>
      <scheme val="minor"/>
    </font>
    <font>
      <sz val="8"/>
      <name val="Arial"/>
      <family val="2"/>
    </font>
    <font>
      <sz val="10"/>
      <name val="Century Gothic"/>
      <family val="2"/>
    </font>
    <font>
      <b/>
      <sz val="11"/>
      <color theme="0"/>
      <name val="Lucida Sans"/>
      <family val="2"/>
      <scheme val="minor"/>
    </font>
    <font>
      <b/>
      <sz val="14"/>
      <color theme="0"/>
      <name val="Lucida Sans"/>
      <family val="2"/>
      <scheme val="minor"/>
    </font>
    <font>
      <sz val="35"/>
      <color theme="4"/>
      <name val="Lucida Sans"/>
      <family val="2"/>
      <scheme val="minor"/>
    </font>
    <font>
      <sz val="11"/>
      <color theme="1" tint="0.34998626667073579"/>
      <name val="Lucida Sans"/>
      <family val="2"/>
      <scheme val="minor"/>
    </font>
    <font>
      <sz val="11"/>
      <color theme="4" tint="-0.24994659260841701"/>
      <name val="Lucida Sans"/>
      <family val="2"/>
      <scheme val="minor"/>
    </font>
    <font>
      <sz val="11"/>
      <color indexed="63"/>
      <name val="Lucida Sans"/>
      <family val="2"/>
      <scheme val="minor"/>
    </font>
    <font>
      <b/>
      <sz val="11"/>
      <color theme="1" tint="0.34998626667073579"/>
      <name val="Lucida Sans"/>
      <family val="2"/>
      <scheme val="minor"/>
    </font>
    <font>
      <sz val="11"/>
      <color theme="1" tint="0.24994659260841701"/>
      <name val="Lucida Sans"/>
      <family val="2"/>
      <scheme val="minor"/>
    </font>
    <font>
      <i/>
      <sz val="11"/>
      <color theme="1" tint="0.34998626667073579"/>
      <name val="Lucida Sans"/>
      <family val="2"/>
      <charset val="238"/>
      <scheme val="minor"/>
    </font>
    <font>
      <sz val="11"/>
      <color theme="1" tint="0.34998626667073579"/>
      <name val="Lucida Sans"/>
      <family val="2"/>
      <charset val="238"/>
      <scheme val="minor"/>
    </font>
    <font>
      <b/>
      <sz val="11"/>
      <color theme="1" tint="0.34998626667073579"/>
      <name val="Lucida Sans"/>
      <family val="2"/>
      <charset val="238"/>
      <scheme val="minor"/>
    </font>
    <font>
      <sz val="35"/>
      <color theme="1"/>
      <name val="Rockwell"/>
      <family val="1"/>
      <scheme val="major"/>
    </font>
    <font>
      <sz val="11"/>
      <color theme="1"/>
      <name val="Rockwell"/>
      <family val="1"/>
      <scheme val="major"/>
    </font>
    <font>
      <b/>
      <sz val="11"/>
      <color theme="1" tint="0.24994659260841701"/>
      <name val="Lucida Sans"/>
      <family val="2"/>
      <charset val="238"/>
      <scheme val="minor"/>
    </font>
    <font>
      <sz val="35"/>
      <color theme="0"/>
      <name val="Rockwell"/>
      <family val="1"/>
      <scheme val="major"/>
    </font>
    <font>
      <sz val="35"/>
      <color theme="0"/>
      <name val="Lucida Sans"/>
      <family val="2"/>
      <scheme val="minor"/>
    </font>
    <font>
      <sz val="11"/>
      <color theme="0"/>
      <name val="Lucida Sans"/>
      <family val="2"/>
      <scheme val="minor"/>
    </font>
    <font>
      <sz val="11"/>
      <color rgb="FF006100"/>
      <name val="Lucida Sans"/>
      <family val="2"/>
      <scheme val="minor"/>
    </font>
    <font>
      <sz val="11"/>
      <color rgb="FF9C0006"/>
      <name val="Lucida Sans"/>
      <family val="2"/>
      <scheme val="minor"/>
    </font>
    <font>
      <sz val="11"/>
      <color rgb="FF9C5700"/>
      <name val="Lucida Sans"/>
      <family val="2"/>
      <scheme val="minor"/>
    </font>
    <font>
      <sz val="11"/>
      <color rgb="FF3F3F76"/>
      <name val="Lucida Sans"/>
      <family val="2"/>
      <scheme val="minor"/>
    </font>
    <font>
      <b/>
      <sz val="11"/>
      <color rgb="FF3F3F3F"/>
      <name val="Lucida Sans"/>
      <family val="2"/>
      <scheme val="minor"/>
    </font>
    <font>
      <b/>
      <sz val="11"/>
      <color rgb="FFFA7D00"/>
      <name val="Lucida Sans"/>
      <family val="2"/>
      <scheme val="minor"/>
    </font>
    <font>
      <sz val="11"/>
      <color rgb="FFFA7D00"/>
      <name val="Lucida Sans"/>
      <family val="2"/>
      <scheme val="minor"/>
    </font>
    <font>
      <sz val="11"/>
      <color rgb="FFFF0000"/>
      <name val="Lucida Sans"/>
      <family val="2"/>
      <scheme val="minor"/>
    </font>
    <font>
      <i/>
      <sz val="11"/>
      <color rgb="FF7F7F7F"/>
      <name val="Lucida Sans"/>
      <family val="2"/>
      <scheme val="minor"/>
    </font>
    <font>
      <b/>
      <sz val="11"/>
      <color theme="1"/>
      <name val="Lucida Sans"/>
      <family val="2"/>
      <scheme val="minor"/>
    </font>
    <font>
      <sz val="11"/>
      <color rgb="FF000000"/>
      <name val="Calibri Light"/>
      <family val="2"/>
    </font>
  </fonts>
  <fills count="49">
    <fill>
      <patternFill patternType="none"/>
    </fill>
    <fill>
      <patternFill patternType="gray125"/>
    </fill>
    <fill>
      <patternFill patternType="solid">
        <fgColor indexed="9"/>
        <bgColor indexed="64"/>
      </patternFill>
    </fill>
    <fill>
      <patternFill patternType="solid">
        <fgColor theme="4" tint="0.59999389629810485"/>
        <bgColor indexed="65"/>
      </patternFill>
    </fill>
    <fill>
      <patternFill patternType="solid">
        <fgColor theme="4"/>
      </patternFill>
    </fill>
    <fill>
      <patternFill patternType="solid">
        <fgColor theme="8"/>
      </patternFill>
    </fill>
    <fill>
      <patternFill patternType="solid">
        <fgColor theme="2"/>
        <bgColor indexed="64"/>
      </patternFill>
    </fill>
    <fill>
      <patternFill patternType="solid">
        <fgColor theme="0" tint="-4.9989318521683403E-2"/>
        <bgColor indexed="64"/>
      </patternFill>
    </fill>
    <fill>
      <patternFill patternType="solid">
        <fgColor theme="0"/>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tint="0.59999389629810485"/>
        <bgColor indexed="64"/>
      </patternFill>
    </fill>
    <fill>
      <patternFill patternType="solid">
        <fgColor theme="6" tint="0.39997558519241921"/>
        <bgColor indexed="64"/>
      </patternFill>
    </fill>
    <fill>
      <patternFill patternType="solid">
        <fgColor theme="4" tint="0.39997558519241921"/>
        <bgColor indexed="64"/>
      </patternFill>
    </fill>
    <fill>
      <patternFill patternType="solid">
        <fgColor theme="7"/>
        <bgColor indexed="64"/>
      </patternFill>
    </fill>
    <fill>
      <patternFill patternType="solid">
        <fgColor theme="8"/>
        <bgColor indexed="64"/>
      </patternFill>
    </fill>
    <fill>
      <patternFill patternType="solid">
        <fgColor theme="8" tint="-0.249977111117893"/>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theme="6"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ck">
        <color theme="1" tint="0.499984740745262"/>
      </left>
      <right style="thick">
        <color theme="1" tint="0.499984740745262"/>
      </right>
      <top style="thick">
        <color theme="1" tint="0.499984740745262"/>
      </top>
      <bottom style="thick">
        <color theme="1" tint="0.499984740745262"/>
      </bottom>
      <diagonal/>
    </border>
    <border>
      <left/>
      <right/>
      <top/>
      <bottom style="medium">
        <color theme="4" tint="-0.24994659260841701"/>
      </bottom>
      <diagonal/>
    </border>
    <border>
      <left/>
      <right/>
      <top/>
      <bottom style="thin">
        <color theme="1"/>
      </bottom>
      <diagonal/>
    </border>
    <border>
      <left style="thin">
        <color theme="2" tint="-9.9978637043366805E-2"/>
      </left>
      <right/>
      <top style="thin">
        <color theme="2" tint="-9.9978637043366805E-2"/>
      </top>
      <bottom/>
      <diagonal/>
    </border>
    <border>
      <left/>
      <right/>
      <top style="thin">
        <color theme="2" tint="-9.9978637043366805E-2"/>
      </top>
      <bottom/>
      <diagonal/>
    </border>
    <border>
      <left/>
      <right style="thin">
        <color theme="2" tint="-9.9978637043366805E-2"/>
      </right>
      <top style="thin">
        <color theme="2" tint="-9.9978637043366805E-2"/>
      </top>
      <bottom/>
      <diagonal/>
    </border>
    <border>
      <left style="thin">
        <color theme="2" tint="-9.9978637043366805E-2"/>
      </left>
      <right/>
      <top/>
      <bottom style="thin">
        <color theme="2" tint="-9.9978637043366805E-2"/>
      </bottom>
      <diagonal/>
    </border>
    <border>
      <left/>
      <right/>
      <top/>
      <bottom style="thin">
        <color theme="2" tint="-9.9978637043366805E-2"/>
      </bottom>
      <diagonal/>
    </border>
    <border>
      <left/>
      <right style="thin">
        <color theme="2" tint="-9.9978637043366805E-2"/>
      </right>
      <top/>
      <bottom style="thin">
        <color theme="2" tint="-9.9978637043366805E-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D9D9D9"/>
      </left>
      <right/>
      <top/>
      <bottom/>
      <diagonal/>
    </border>
    <border>
      <left/>
      <right style="thin">
        <color rgb="FFD9D9D9"/>
      </right>
      <top/>
      <bottom/>
      <diagonal/>
    </border>
  </borders>
  <cellStyleXfs count="52">
    <xf numFmtId="0" fontId="0" fillId="0" borderId="0">
      <alignment vertical="top"/>
    </xf>
    <xf numFmtId="0" fontId="9" fillId="3" borderId="0" applyNumberFormat="0" applyBorder="0" applyAlignment="0" applyProtection="0"/>
    <xf numFmtId="0" fontId="8" fillId="0" borderId="3" applyNumberFormat="0" applyFill="0" applyProtection="0">
      <alignment horizontal="left" vertical="center" indent="1"/>
    </xf>
    <xf numFmtId="0" fontId="4" fillId="4" borderId="1" applyNumberFormat="0" applyAlignment="0" applyProtection="0"/>
    <xf numFmtId="0" fontId="5" fillId="5" borderId="2" applyNumberFormat="0" applyProtection="0">
      <alignment vertical="center"/>
    </xf>
    <xf numFmtId="0" fontId="6" fillId="0" borderId="0" applyFill="0" applyBorder="0" applyProtection="0">
      <alignment vertical="center"/>
    </xf>
    <xf numFmtId="165" fontId="7" fillId="0" borderId="0" applyFont="0" applyFill="0" applyBorder="0" applyAlignment="0" applyProtection="0"/>
    <xf numFmtId="164" fontId="7" fillId="0" borderId="0" applyFont="0" applyFill="0" applyBorder="0" applyAlignment="0" applyProtection="0"/>
    <xf numFmtId="44" fontId="7" fillId="0" borderId="0" applyFont="0" applyFill="0" applyBorder="0" applyAlignment="0" applyProtection="0"/>
    <xf numFmtId="42" fontId="7" fillId="0" borderId="0" applyFont="0" applyFill="0" applyBorder="0" applyAlignment="0" applyProtection="0"/>
    <xf numFmtId="9" fontId="7" fillId="0" borderId="0" applyFont="0" applyFill="0" applyBorder="0" applyAlignment="0" applyProtection="0"/>
    <xf numFmtId="0" fontId="10" fillId="6" borderId="0" applyBorder="0" applyProtection="0">
      <alignment horizontal="left" vertical="top" wrapText="1" indent="1"/>
    </xf>
    <xf numFmtId="0" fontId="8" fillId="0" borderId="0" applyFill="0" applyProtection="0"/>
    <xf numFmtId="0" fontId="11" fillId="0" borderId="0" applyFill="0" applyProtection="0"/>
    <xf numFmtId="0" fontId="15" fillId="2" borderId="0">
      <alignment vertical="center"/>
    </xf>
    <xf numFmtId="0" fontId="16" fillId="0" borderId="4">
      <alignment horizontal="left" vertical="center" indent="1"/>
    </xf>
    <xf numFmtId="166" fontId="10" fillId="7" borderId="0">
      <alignment horizontal="left" wrapText="1" indent="1"/>
    </xf>
    <xf numFmtId="166" fontId="14" fillId="0" borderId="0">
      <alignment horizontal="left" indent="1"/>
    </xf>
    <xf numFmtId="0" fontId="13" fillId="0" borderId="0" applyAlignment="0">
      <alignment horizontal="left"/>
    </xf>
    <xf numFmtId="0" fontId="21" fillId="21" borderId="0" applyNumberFormat="0" applyBorder="0" applyAlignment="0" applyProtection="0"/>
    <xf numFmtId="0" fontId="22" fillId="22" borderId="0" applyNumberFormat="0" applyBorder="0" applyAlignment="0" applyProtection="0"/>
    <xf numFmtId="0" fontId="23" fillId="23" borderId="0" applyNumberFormat="0" applyBorder="0" applyAlignment="0" applyProtection="0"/>
    <xf numFmtId="0" fontId="24" fillId="24" borderId="11" applyNumberFormat="0" applyAlignment="0" applyProtection="0"/>
    <xf numFmtId="0" fontId="25" fillId="25" borderId="12" applyNumberFormat="0" applyAlignment="0" applyProtection="0"/>
    <xf numFmtId="0" fontId="26" fillId="25" borderId="11" applyNumberFormat="0" applyAlignment="0" applyProtection="0"/>
    <xf numFmtId="0" fontId="27" fillId="0" borderId="13" applyNumberFormat="0" applyFill="0" applyAlignment="0" applyProtection="0"/>
    <xf numFmtId="0" fontId="4" fillId="26" borderId="14" applyNumberFormat="0" applyAlignment="0" applyProtection="0"/>
    <xf numFmtId="0" fontId="28" fillId="0" borderId="0" applyNumberFormat="0" applyFill="0" applyBorder="0" applyAlignment="0" applyProtection="0"/>
    <xf numFmtId="0" fontId="11" fillId="27" borderId="15" applyNumberFormat="0" applyFont="0" applyAlignment="0" applyProtection="0"/>
    <xf numFmtId="0" fontId="29" fillId="0" borderId="0" applyNumberFormat="0" applyFill="0" applyBorder="0" applyAlignment="0" applyProtection="0"/>
    <xf numFmtId="0" fontId="30" fillId="0" borderId="16" applyNumberFormat="0" applyFill="0" applyAlignment="0" applyProtection="0"/>
    <xf numFmtId="0" fontId="1" fillId="28" borderId="0" applyNumberFormat="0" applyBorder="0" applyAlignment="0" applyProtection="0"/>
    <xf numFmtId="0" fontId="1" fillId="29" borderId="0" applyNumberFormat="0" applyBorder="0" applyAlignment="0" applyProtection="0"/>
    <xf numFmtId="0" fontId="20"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20"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20"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20" fillId="45"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cellStyleXfs>
  <cellXfs count="73">
    <xf numFmtId="0" fontId="0" fillId="0" borderId="0" xfId="0">
      <alignment vertical="top"/>
    </xf>
    <xf numFmtId="0" fontId="0" fillId="2" borderId="0" xfId="0" applyFill="1">
      <alignment vertical="top"/>
    </xf>
    <xf numFmtId="0" fontId="3" fillId="0" borderId="0" xfId="0" applyFont="1">
      <alignment vertical="top"/>
    </xf>
    <xf numFmtId="0" fontId="0" fillId="0" borderId="0" xfId="0" applyAlignment="1">
      <alignment horizontal="left" indent="1"/>
    </xf>
    <xf numFmtId="0" fontId="0" fillId="2" borderId="0" xfId="0" applyFill="1" applyAlignment="1">
      <alignment horizontal="right"/>
    </xf>
    <xf numFmtId="0" fontId="16" fillId="0" borderId="4" xfId="15">
      <alignment horizontal="left" vertical="center" indent="1"/>
    </xf>
    <xf numFmtId="0" fontId="17" fillId="0" borderId="0" xfId="13" applyFont="1" applyAlignment="1">
      <alignment horizontal="right"/>
    </xf>
    <xf numFmtId="0" fontId="10" fillId="8" borderId="8" xfId="11" applyFill="1" applyBorder="1" applyAlignment="1">
      <alignment vertical="top" wrapText="1"/>
    </xf>
    <xf numFmtId="0" fontId="13" fillId="0" borderId="0" xfId="18" applyAlignment="1">
      <alignment horizontal="left"/>
    </xf>
    <xf numFmtId="0" fontId="17" fillId="0" borderId="0" xfId="13" applyFont="1" applyAlignment="1">
      <alignment horizontal="right" vertical="top"/>
    </xf>
    <xf numFmtId="0" fontId="13" fillId="0" borderId="0" xfId="18" applyAlignment="1">
      <alignment horizontal="left" vertical="top"/>
    </xf>
    <xf numFmtId="0" fontId="6" fillId="9" borderId="0" xfId="5" applyFill="1" applyBorder="1" applyAlignment="1">
      <alignment horizontal="left" vertical="center"/>
    </xf>
    <xf numFmtId="0" fontId="8" fillId="9" borderId="0" xfId="2" applyFill="1" applyBorder="1" applyAlignment="1">
      <alignment vertical="center"/>
    </xf>
    <xf numFmtId="0" fontId="15" fillId="11" borderId="0" xfId="14" applyFill="1">
      <alignment vertical="center"/>
    </xf>
    <xf numFmtId="0" fontId="6" fillId="11" borderId="0" xfId="5" applyFill="1" applyBorder="1" applyAlignment="1">
      <alignment horizontal="left" vertical="center"/>
    </xf>
    <xf numFmtId="0" fontId="8" fillId="11" borderId="0" xfId="2" applyFill="1" applyBorder="1" applyAlignment="1">
      <alignment vertical="center"/>
    </xf>
    <xf numFmtId="0" fontId="6" fillId="11" borderId="0" xfId="5" applyFill="1" applyAlignment="1">
      <alignment horizontal="left" vertical="center"/>
    </xf>
    <xf numFmtId="0" fontId="15" fillId="12" borderId="0" xfId="14" applyFill="1">
      <alignment vertical="center"/>
    </xf>
    <xf numFmtId="0" fontId="6" fillId="12" borderId="0" xfId="5" applyFill="1" applyBorder="1" applyAlignment="1">
      <alignment horizontal="left" vertical="center"/>
    </xf>
    <xf numFmtId="0" fontId="8" fillId="12" borderId="0" xfId="2" applyFill="1" applyBorder="1" applyAlignment="1">
      <alignment vertical="center"/>
    </xf>
    <xf numFmtId="0" fontId="6" fillId="12" borderId="0" xfId="5" applyFill="1" applyBorder="1" applyAlignment="1">
      <alignment horizontal="right" vertical="center"/>
    </xf>
    <xf numFmtId="0" fontId="15" fillId="13" borderId="0" xfId="14" applyFill="1">
      <alignment vertical="center"/>
    </xf>
    <xf numFmtId="0" fontId="6" fillId="13" borderId="0" xfId="5" applyFill="1" applyBorder="1" applyAlignment="1">
      <alignment horizontal="left" vertical="center"/>
    </xf>
    <xf numFmtId="0" fontId="8" fillId="13" borderId="0" xfId="2" applyFill="1" applyBorder="1" applyAlignment="1">
      <alignment vertical="center"/>
    </xf>
    <xf numFmtId="0" fontId="6" fillId="13" borderId="0" xfId="5" applyFill="1" applyBorder="1" applyAlignment="1">
      <alignment horizontal="right" vertical="center"/>
    </xf>
    <xf numFmtId="0" fontId="15" fillId="9" borderId="0" xfId="14" applyFill="1">
      <alignment vertical="center"/>
    </xf>
    <xf numFmtId="0" fontId="6" fillId="9" borderId="0" xfId="5" applyFill="1" applyBorder="1" applyAlignment="1">
      <alignment horizontal="right" vertical="center"/>
    </xf>
    <xf numFmtId="0" fontId="15" fillId="14" borderId="0" xfId="14" applyFill="1">
      <alignment vertical="center"/>
    </xf>
    <xf numFmtId="0" fontId="6" fillId="14" borderId="0" xfId="5" applyFill="1" applyBorder="1" applyAlignment="1">
      <alignment horizontal="left" vertical="center"/>
    </xf>
    <xf numFmtId="0" fontId="8" fillId="14" borderId="0" xfId="2" applyFill="1" applyBorder="1" applyAlignment="1">
      <alignment vertical="center"/>
    </xf>
    <xf numFmtId="0" fontId="6" fillId="14" borderId="0" xfId="5" applyFill="1" applyBorder="1" applyAlignment="1">
      <alignment horizontal="right" vertical="center"/>
    </xf>
    <xf numFmtId="0" fontId="18" fillId="10" borderId="0" xfId="14" applyFont="1" applyFill="1">
      <alignment vertical="center"/>
    </xf>
    <xf numFmtId="0" fontId="19" fillId="10" borderId="0" xfId="5" applyFont="1" applyFill="1" applyBorder="1" applyAlignment="1">
      <alignment horizontal="left" vertical="center"/>
    </xf>
    <xf numFmtId="0" fontId="20" fillId="10" borderId="0" xfId="2" applyFont="1" applyFill="1" applyBorder="1" applyAlignment="1">
      <alignment vertical="center"/>
    </xf>
    <xf numFmtId="0" fontId="19" fillId="10" borderId="0" xfId="5" applyFont="1" applyFill="1" applyBorder="1" applyAlignment="1">
      <alignment horizontal="right" vertical="center"/>
    </xf>
    <xf numFmtId="0" fontId="15" fillId="15" borderId="0" xfId="14" applyFill="1">
      <alignment vertical="center"/>
    </xf>
    <xf numFmtId="0" fontId="6" fillId="15" borderId="0" xfId="5" applyFill="1" applyBorder="1" applyAlignment="1">
      <alignment horizontal="left" vertical="center"/>
    </xf>
    <xf numFmtId="0" fontId="8" fillId="15" borderId="0" xfId="2" applyFill="1" applyBorder="1" applyAlignment="1">
      <alignment vertical="center"/>
    </xf>
    <xf numFmtId="0" fontId="6" fillId="15" borderId="0" xfId="5" applyFill="1" applyBorder="1" applyAlignment="1">
      <alignment horizontal="right" vertical="center"/>
    </xf>
    <xf numFmtId="0" fontId="15" fillId="16" borderId="0" xfId="14" applyFill="1">
      <alignment vertical="center"/>
    </xf>
    <xf numFmtId="0" fontId="6" fillId="16" borderId="0" xfId="5" applyFill="1" applyBorder="1" applyAlignment="1">
      <alignment horizontal="left" vertical="center"/>
    </xf>
    <xf numFmtId="0" fontId="8" fillId="16" borderId="0" xfId="2" applyFill="1" applyBorder="1" applyAlignment="1">
      <alignment vertical="center"/>
    </xf>
    <xf numFmtId="0" fontId="6" fillId="16" borderId="0" xfId="5" applyFill="1" applyBorder="1" applyAlignment="1">
      <alignment horizontal="right" vertical="center"/>
    </xf>
    <xf numFmtId="0" fontId="15" fillId="17" borderId="0" xfId="14" applyFill="1">
      <alignment vertical="center"/>
    </xf>
    <xf numFmtId="0" fontId="6" fillId="17" borderId="0" xfId="5" applyFill="1" applyBorder="1" applyAlignment="1">
      <alignment horizontal="left" vertical="center"/>
    </xf>
    <xf numFmtId="0" fontId="8" fillId="17" borderId="0" xfId="2" applyFill="1" applyBorder="1" applyAlignment="1">
      <alignment vertical="center"/>
    </xf>
    <xf numFmtId="0" fontId="6" fillId="17" borderId="0" xfId="5" applyFill="1" applyBorder="1" applyAlignment="1">
      <alignment horizontal="right" vertical="center"/>
    </xf>
    <xf numFmtId="0" fontId="6" fillId="18" borderId="0" xfId="5" applyFill="1" applyBorder="1" applyAlignment="1">
      <alignment horizontal="left" vertical="center"/>
    </xf>
    <xf numFmtId="0" fontId="8" fillId="18" borderId="0" xfId="2" applyFill="1" applyBorder="1" applyAlignment="1">
      <alignment vertical="center"/>
    </xf>
    <xf numFmtId="0" fontId="6" fillId="18" borderId="0" xfId="5" applyFill="1" applyBorder="1" applyAlignment="1">
      <alignment horizontal="right" vertical="center"/>
    </xf>
    <xf numFmtId="0" fontId="6" fillId="19" borderId="0" xfId="5" applyFill="1" applyBorder="1" applyAlignment="1">
      <alignment horizontal="left" vertical="center"/>
    </xf>
    <xf numFmtId="0" fontId="8" fillId="19" borderId="0" xfId="2" applyFill="1" applyBorder="1" applyAlignment="1">
      <alignment vertical="center"/>
    </xf>
    <xf numFmtId="0" fontId="6" fillId="19" borderId="0" xfId="5" applyFill="1" applyBorder="1" applyAlignment="1">
      <alignment horizontal="right" vertical="center"/>
    </xf>
    <xf numFmtId="0" fontId="18" fillId="18" borderId="0" xfId="14" applyFont="1" applyFill="1">
      <alignment vertical="center"/>
    </xf>
    <xf numFmtId="0" fontId="15" fillId="20" borderId="0" xfId="14" applyFill="1">
      <alignment vertical="center"/>
    </xf>
    <xf numFmtId="0" fontId="6" fillId="20" borderId="0" xfId="5" applyFill="1" applyBorder="1" applyAlignment="1">
      <alignment horizontal="left" vertical="center"/>
    </xf>
    <xf numFmtId="0" fontId="8" fillId="20" borderId="0" xfId="2" applyFill="1" applyBorder="1" applyAlignment="1">
      <alignment vertical="center"/>
    </xf>
    <xf numFmtId="0" fontId="6" fillId="20" borderId="0" xfId="5" applyFill="1" applyBorder="1" applyAlignment="1">
      <alignment horizontal="right" vertical="center"/>
    </xf>
    <xf numFmtId="0" fontId="18" fillId="19" borderId="0" xfId="14" applyFont="1" applyFill="1">
      <alignment vertical="center"/>
    </xf>
    <xf numFmtId="166" fontId="14" fillId="0" borderId="0" xfId="17">
      <alignment horizontal="left" indent="1"/>
    </xf>
    <xf numFmtId="166" fontId="14" fillId="7" borderId="0" xfId="16" applyFont="1">
      <alignment horizontal="left" wrapText="1" indent="1"/>
    </xf>
    <xf numFmtId="166" fontId="10" fillId="7" borderId="0" xfId="16">
      <alignment horizontal="left" wrapText="1" indent="1"/>
    </xf>
    <xf numFmtId="166" fontId="0" fillId="0" borderId="0" xfId="0" applyNumberFormat="1">
      <alignment vertical="top"/>
    </xf>
    <xf numFmtId="166" fontId="12" fillId="8" borderId="5" xfId="0" applyNumberFormat="1" applyFont="1" applyFill="1" applyBorder="1" applyAlignment="1">
      <alignment horizontal="left" indent="1"/>
    </xf>
    <xf numFmtId="166" fontId="14" fillId="0" borderId="0" xfId="17" applyAlignment="1">
      <alignment horizontal="left" wrapText="1" indent="1"/>
    </xf>
    <xf numFmtId="0" fontId="31" fillId="0" borderId="17" xfId="0" applyFont="1" applyBorder="1" applyAlignment="1">
      <alignment horizontal="left" vertical="top" wrapText="1" indent="1"/>
    </xf>
    <xf numFmtId="0" fontId="31" fillId="0" borderId="18" xfId="0" applyFont="1" applyBorder="1" applyAlignment="1">
      <alignment horizontal="left" vertical="top" wrapText="1" indent="1"/>
    </xf>
    <xf numFmtId="166" fontId="10" fillId="0" borderId="0" xfId="16" applyFill="1">
      <alignment horizontal="left" wrapText="1" indent="1"/>
    </xf>
    <xf numFmtId="0" fontId="0" fillId="8" borderId="6" xfId="0" applyFill="1" applyBorder="1">
      <alignment vertical="top"/>
    </xf>
    <xf numFmtId="0" fontId="0" fillId="8" borderId="7" xfId="0" applyFill="1" applyBorder="1">
      <alignment vertical="top"/>
    </xf>
    <xf numFmtId="0" fontId="0" fillId="8" borderId="9" xfId="0" applyFill="1" applyBorder="1">
      <alignment vertical="top"/>
    </xf>
    <xf numFmtId="0" fontId="0" fillId="8" borderId="10" xfId="0" applyFill="1" applyBorder="1">
      <alignment vertical="top"/>
    </xf>
    <xf numFmtId="0" fontId="16" fillId="0" borderId="4" xfId="15" applyAlignment="1">
      <alignment horizontal="center" vertical="center"/>
    </xf>
  </cellXfs>
  <cellStyles count="52">
    <cellStyle name="20 % - Accent1" xfId="31" builtinId="30" customBuiltin="1"/>
    <cellStyle name="20 % - Accent2" xfId="34" builtinId="34" customBuiltin="1"/>
    <cellStyle name="20 % - Accent3" xfId="38" builtinId="38" customBuiltin="1"/>
    <cellStyle name="20 % - Accent4" xfId="42" builtinId="42" customBuiltin="1"/>
    <cellStyle name="20 % - Accent5" xfId="45" builtinId="46" customBuiltin="1"/>
    <cellStyle name="20 % - Accent6" xfId="49" builtinId="50" customBuiltin="1"/>
    <cellStyle name="40 % - Accent1" xfId="1" builtinId="31" customBuiltin="1"/>
    <cellStyle name="40 % - Accent2" xfId="35" builtinId="35" customBuiltin="1"/>
    <cellStyle name="40 % - Accent3" xfId="39" builtinId="39" customBuiltin="1"/>
    <cellStyle name="40 % - Accent4" xfId="43" builtinId="43" customBuiltin="1"/>
    <cellStyle name="40 % - Accent5" xfId="46" builtinId="47" customBuiltin="1"/>
    <cellStyle name="40 % - Accent6" xfId="50" builtinId="51" customBuiltin="1"/>
    <cellStyle name="60 % - Accent1" xfId="32" builtinId="32" customBuiltin="1"/>
    <cellStyle name="60 % - Accent2" xfId="36" builtinId="36" customBuiltin="1"/>
    <cellStyle name="60 % - Accent3" xfId="40" builtinId="40" customBuiltin="1"/>
    <cellStyle name="60 % - Accent4" xfId="44" builtinId="44" customBuiltin="1"/>
    <cellStyle name="60 % - Accent5" xfId="47" builtinId="48" customBuiltin="1"/>
    <cellStyle name="60 % - Accent6" xfId="51" builtinId="52" customBuiltin="1"/>
    <cellStyle name="À bandes" xfId="16" xr:uid="{372A1842-8DB4-4B05-A4F9-194B0B56EABA}"/>
    <cellStyle name="Accent1" xfId="3" builtinId="29" customBuiltin="1"/>
    <cellStyle name="Accent2" xfId="33" builtinId="33" customBuiltin="1"/>
    <cellStyle name="Accent3" xfId="37" builtinId="37" customBuiltin="1"/>
    <cellStyle name="Accent4" xfId="41" builtinId="41" customBuiltin="1"/>
    <cellStyle name="Accent5" xfId="4" builtinId="45" customBuiltin="1"/>
    <cellStyle name="Accent6" xfId="48" builtinId="49" customBuiltin="1"/>
    <cellStyle name="Avertissement" xfId="27" builtinId="11" customBuiltin="1"/>
    <cellStyle name="Calcul" xfId="24" builtinId="22" customBuiltin="1"/>
    <cellStyle name="Cellule liée" xfId="25" builtinId="24" customBuiltin="1"/>
    <cellStyle name="Entrée" xfId="22" builtinId="20" customBuiltin="1"/>
    <cellStyle name="Entrée des paramètres" xfId="18" xr:uid="{8F0303C9-060A-4378-B3BA-99408B995F90}"/>
    <cellStyle name="Insatisfaisant" xfId="20" builtinId="27" customBuiltin="1"/>
    <cellStyle name="Jour" xfId="17" xr:uid="{CB09B5E3-8995-4BCC-99D7-4E3B52C29B71}"/>
    <cellStyle name="Milliers" xfId="6" builtinId="3" customBuiltin="1"/>
    <cellStyle name="Milliers [0]" xfId="7" builtinId="6" customBuiltin="1"/>
    <cellStyle name="Mois" xfId="14" xr:uid="{0620BD55-CC6D-4E32-846C-ED1E5CA86C76}"/>
    <cellStyle name="Monétaire" xfId="8" builtinId="4" customBuiltin="1"/>
    <cellStyle name="Monétaire [0]" xfId="9" builtinId="7" customBuiltin="1"/>
    <cellStyle name="Neutre" xfId="21" builtinId="28" customBuiltin="1"/>
    <cellStyle name="Nom du jour" xfId="15" xr:uid="{F4C59F2B-B807-4231-B5C0-B51F441FA314}"/>
    <cellStyle name="Normal" xfId="0" builtinId="0" customBuiltin="1"/>
    <cellStyle name="Note" xfId="28" builtinId="10" customBuiltin="1"/>
    <cellStyle name="Pourcentage" xfId="10" builtinId="5" customBuiltin="1"/>
    <cellStyle name="Satisfaisant" xfId="19" builtinId="26" customBuiltin="1"/>
    <cellStyle name="Sortie" xfId="23" builtinId="21" customBuiltin="1"/>
    <cellStyle name="Texte explicatif" xfId="29" builtinId="53" customBuiltin="1"/>
    <cellStyle name="Titre" xfId="5" builtinId="15" customBuiltin="1"/>
    <cellStyle name="Titre 1" xfId="2" builtinId="16" customBuiltin="1"/>
    <cellStyle name="Titre 2" xfId="12" builtinId="17" customBuiltin="1"/>
    <cellStyle name="Titre 3" xfId="13" builtinId="18" customBuiltin="1"/>
    <cellStyle name="Titre 4" xfId="11" builtinId="19" customBuiltin="1"/>
    <cellStyle name="Total" xfId="30" builtinId="25" customBuiltin="1"/>
    <cellStyle name="Vérification" xfId="26" builtinId="23" customBuiltin="1"/>
  </cellStyles>
  <dxfs count="36">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F1F2F5"/>
      <rgbColor rgb="00008080"/>
      <rgbColor rgb="00E4EAF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314265"/>
      <rgbColor rgb="00CCFFCC"/>
      <rgbColor rgb="00FFEECD"/>
      <rgbColor rgb="00D0D8E2"/>
      <rgbColor rgb="00FF99CC"/>
      <rgbColor rgb="00CC99FF"/>
      <rgbColor rgb="00FFCC99"/>
      <rgbColor rgb="003366FF"/>
      <rgbColor rgb="0033CCCC"/>
      <rgbColor rgb="0099CC00"/>
      <rgbColor rgb="00FFCC00"/>
      <rgbColor rgb="00FF9900"/>
      <rgbColor rgb="00FF6600"/>
      <rgbColor rgb="00717789"/>
      <rgbColor rgb="00969696"/>
      <rgbColor rgb="00003366"/>
      <rgbColor rgb="00339966"/>
      <rgbColor rgb="00003300"/>
      <rgbColor rgb="00333300"/>
      <rgbColor rgb="00993300"/>
      <rgbColor rgb="00993366"/>
      <rgbColor rgb="00333399"/>
      <rgbColor rgb="004B4B4B"/>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Personal">
  <a:themeElements>
    <a:clrScheme name="Rainbow">
      <a:dk1>
        <a:srgbClr val="000000"/>
      </a:dk1>
      <a:lt1>
        <a:srgbClr val="FFFFFF"/>
      </a:lt1>
      <a:dk2>
        <a:srgbClr val="7E8083"/>
      </a:dk2>
      <a:lt2>
        <a:srgbClr val="E4E5E6"/>
      </a:lt2>
      <a:accent1>
        <a:srgbClr val="7AC143"/>
      </a:accent1>
      <a:accent2>
        <a:srgbClr val="00853E"/>
      </a:accent2>
      <a:accent3>
        <a:srgbClr val="00ADEE"/>
      </a:accent3>
      <a:accent4>
        <a:srgbClr val="FFC000"/>
      </a:accent4>
      <a:accent5>
        <a:srgbClr val="F47920"/>
      </a:accent5>
      <a:accent6>
        <a:srgbClr val="E51937"/>
      </a:accent6>
      <a:hlink>
        <a:srgbClr val="F47920"/>
      </a:hlink>
      <a:folHlink>
        <a:srgbClr val="954F72"/>
      </a:folHlink>
    </a:clrScheme>
    <a:fontScheme name="Custom 2">
      <a:majorFont>
        <a:latin typeface="Rockwell"/>
        <a:ea typeface=""/>
        <a:cs typeface=""/>
      </a:majorFont>
      <a:minorFont>
        <a:latin typeface="Lucida San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pageSetUpPr autoPageBreaks="0" fitToPage="1"/>
  </sheetPr>
  <dimension ref="A1:K14"/>
  <sheetViews>
    <sheetView showGridLines="0" zoomScale="90" zoomScaleNormal="90" workbookViewId="0">
      <selection activeCell="J6" sqref="J6"/>
    </sheetView>
  </sheetViews>
  <sheetFormatPr baseColWidth="10" defaultColWidth="8.88671875" defaultRowHeight="14.25"/>
  <cols>
    <col min="1" max="1" width="2.77734375" customWidth="1"/>
    <col min="2" max="2" width="18.44140625" customWidth="1"/>
    <col min="3" max="8" width="17.77734375" customWidth="1"/>
    <col min="9" max="9" width="2.77734375" customWidth="1"/>
    <col min="10" max="10" width="18.6640625" bestFit="1" customWidth="1"/>
    <col min="11" max="11" width="13.77734375" customWidth="1"/>
  </cols>
  <sheetData>
    <row r="1" spans="1:11" s="1" customFormat="1" ht="60" customHeight="1">
      <c r="A1"/>
      <c r="B1" s="13" t="str">
        <f>"Janvier "&amp;AnnéeCalendrier</f>
        <v>Janvier 2025</v>
      </c>
      <c r="C1" s="14"/>
      <c r="D1" s="14"/>
      <c r="E1" s="15"/>
      <c r="F1" s="15"/>
      <c r="G1" s="15"/>
      <c r="H1" s="16"/>
    </row>
    <row r="2" spans="1:11" s="2" customFormat="1" ht="21.75" customHeight="1">
      <c r="A2"/>
      <c r="B2" s="5" t="str">
        <f>DébutSemaine</f>
        <v>LUNDI</v>
      </c>
      <c r="C2" s="5" t="str">
        <f t="shared" ref="C2:H2" si="0">UPPER(TEXT(C3,"jjjj"))</f>
        <v>MARDI</v>
      </c>
      <c r="D2" s="5" t="str">
        <f t="shared" si="0"/>
        <v>MERCREDI</v>
      </c>
      <c r="E2" s="5" t="str">
        <f t="shared" si="0"/>
        <v>JEUDI</v>
      </c>
      <c r="F2" s="5" t="str">
        <f t="shared" si="0"/>
        <v>VENDREDI</v>
      </c>
      <c r="G2" s="5" t="str">
        <f t="shared" si="0"/>
        <v>SAMEDI</v>
      </c>
      <c r="H2" s="5" t="str">
        <f t="shared" si="0"/>
        <v>DIMANCHE</v>
      </c>
      <c r="J2" s="72" t="s">
        <v>1</v>
      </c>
      <c r="K2" s="72"/>
    </row>
    <row r="3" spans="1:11" s="3" customFormat="1" ht="19.5" customHeight="1">
      <c r="A3"/>
      <c r="B3" s="59">
        <f t="array" ref="B3:H3">JoursEtSemaines+DATE(AnnéeCalendrier,1,1)-WEEKDAY(DATE(AnnéeCalendrier,1,1),(DébutSemaine="Lundi")+1)+1</f>
        <v>45656</v>
      </c>
      <c r="C3" s="59">
        <v>45657</v>
      </c>
      <c r="D3" s="59">
        <v>45658</v>
      </c>
      <c r="E3" s="59">
        <v>45659</v>
      </c>
      <c r="F3" s="59">
        <v>45660</v>
      </c>
      <c r="G3" s="59">
        <v>45661</v>
      </c>
      <c r="H3" s="59">
        <v>45662</v>
      </c>
      <c r="J3" s="6" t="s">
        <v>2</v>
      </c>
      <c r="K3" s="8">
        <v>2025</v>
      </c>
    </row>
    <row r="4" spans="1:11" ht="57.95" customHeight="1">
      <c r="B4" s="59"/>
      <c r="C4" s="59"/>
      <c r="D4" s="59"/>
      <c r="E4" s="59"/>
      <c r="F4" s="59"/>
      <c r="G4" s="59"/>
      <c r="H4" s="59"/>
      <c r="J4" s="9" t="s">
        <v>3</v>
      </c>
      <c r="K4" s="10" t="s">
        <v>4</v>
      </c>
    </row>
    <row r="5" spans="1:11" s="3" customFormat="1" ht="19.5" customHeight="1">
      <c r="A5"/>
      <c r="B5" s="60">
        <f t="array" ref="B5:H5">JoursEtSemaines+DATE(AnnéeCalendrier,1,1)-WEEKDAY(DATE(AnnéeCalendrier,1,1),(DébutSemaine="Lundi")+1)+8</f>
        <v>45663</v>
      </c>
      <c r="C5" s="60">
        <v>45664</v>
      </c>
      <c r="D5" s="60">
        <v>45665</v>
      </c>
      <c r="E5" s="60">
        <v>45666</v>
      </c>
      <c r="F5" s="60">
        <v>45667</v>
      </c>
      <c r="G5" s="60">
        <v>45668</v>
      </c>
      <c r="H5" s="60">
        <v>45669</v>
      </c>
    </row>
    <row r="6" spans="1:11" ht="57.95" customHeight="1">
      <c r="B6" s="60"/>
      <c r="C6" s="60"/>
      <c r="D6" s="60"/>
      <c r="E6" s="60"/>
      <c r="F6" s="60"/>
      <c r="G6" s="60"/>
      <c r="H6" s="60"/>
      <c r="J6" s="4"/>
    </row>
    <row r="7" spans="1:11" s="3" customFormat="1" ht="19.5" customHeight="1">
      <c r="A7"/>
      <c r="B7" s="59">
        <f t="array" ref="B7:H7">JoursEtSemaines+DATE(AnnéeCalendrier,1,1)-WEEKDAY(DATE(AnnéeCalendrier,1,1),(DébutSemaine="Lundi")+1)+15</f>
        <v>45670</v>
      </c>
      <c r="C7" s="59">
        <v>45671</v>
      </c>
      <c r="D7" s="59">
        <v>45672</v>
      </c>
      <c r="E7" s="59">
        <v>45673</v>
      </c>
      <c r="F7" s="59">
        <v>45674</v>
      </c>
      <c r="G7" s="59">
        <v>45675</v>
      </c>
      <c r="H7" s="59">
        <v>45676</v>
      </c>
      <c r="J7" s="4"/>
    </row>
    <row r="8" spans="1:11" ht="57.95" customHeight="1">
      <c r="B8" s="59"/>
      <c r="C8" s="59"/>
      <c r="D8" s="59"/>
      <c r="E8" s="59"/>
      <c r="F8" s="59"/>
      <c r="G8" s="59"/>
      <c r="H8" s="59"/>
    </row>
    <row r="9" spans="1:11" s="3" customFormat="1" ht="19.5" customHeight="1">
      <c r="A9"/>
      <c r="B9" s="61">
        <f t="array" ref="B9:H9">JoursEtSemaines+DATE(AnnéeCalendrier,1,1)-WEEKDAY(DATE(AnnéeCalendrier,1,1),(DébutSemaine="Lundi")+1)+22</f>
        <v>45677</v>
      </c>
      <c r="C9" s="61">
        <v>45678</v>
      </c>
      <c r="D9" s="61">
        <v>45679</v>
      </c>
      <c r="E9" s="61">
        <v>45680</v>
      </c>
      <c r="F9" s="61">
        <v>45681</v>
      </c>
      <c r="G9" s="61">
        <v>45682</v>
      </c>
      <c r="H9" s="61">
        <v>45683</v>
      </c>
    </row>
    <row r="10" spans="1:11" ht="57.95" customHeight="1">
      <c r="B10" s="61"/>
      <c r="C10" s="61"/>
      <c r="D10" s="61"/>
      <c r="E10" s="61"/>
      <c r="F10" s="61"/>
      <c r="G10" s="61"/>
      <c r="H10" s="61"/>
    </row>
    <row r="11" spans="1:11" s="3" customFormat="1" ht="19.5" customHeight="1">
      <c r="A11"/>
      <c r="B11" s="59">
        <f t="array" ref="B11:H11">JoursEtSemaines+DATE(AnnéeCalendrier,1,1)-WEEKDAY(DATE(AnnéeCalendrier,1,1),(DébutSemaine="Lundi")+1)+29</f>
        <v>45684</v>
      </c>
      <c r="C11" s="59">
        <v>45685</v>
      </c>
      <c r="D11" s="59">
        <v>45686</v>
      </c>
      <c r="E11" s="59">
        <v>45687</v>
      </c>
      <c r="F11" s="59">
        <v>45688</v>
      </c>
      <c r="G11" s="59">
        <v>45689</v>
      </c>
      <c r="H11" s="59">
        <v>45690</v>
      </c>
    </row>
    <row r="12" spans="1:11" ht="57.95" customHeight="1">
      <c r="B12" s="59"/>
      <c r="C12" s="59"/>
      <c r="D12" s="59"/>
      <c r="E12" s="59"/>
      <c r="F12" s="59"/>
      <c r="G12" s="59"/>
      <c r="H12" s="59"/>
    </row>
    <row r="13" spans="1:11" s="3" customFormat="1" ht="19.5" customHeight="1">
      <c r="A13"/>
      <c r="B13" s="61">
        <f t="array" ref="B13:C13">JoursEtSemaines+DATE(AnnéeCalendrier,1,1)-WEEKDAY(DATE(AnnéeCalendrier,1,1),(DébutSemaine="Lundi")+1)+36</f>
        <v>45691</v>
      </c>
      <c r="C13" s="61">
        <v>45692</v>
      </c>
      <c r="D13" s="63" t="s">
        <v>0</v>
      </c>
      <c r="E13" s="68"/>
      <c r="F13" s="68"/>
      <c r="G13" s="68"/>
      <c r="H13" s="69"/>
    </row>
    <row r="14" spans="1:11" ht="57.95" customHeight="1">
      <c r="B14" s="61"/>
      <c r="C14" s="61"/>
      <c r="D14" s="7"/>
      <c r="E14" s="70"/>
      <c r="F14" s="70"/>
      <c r="G14" s="70"/>
      <c r="H14" s="71"/>
    </row>
  </sheetData>
  <mergeCells count="2">
    <mergeCell ref="E13:H14"/>
    <mergeCell ref="J2:K2"/>
  </mergeCells>
  <phoneticPr fontId="2" type="noConversion"/>
  <conditionalFormatting sqref="B13:D13">
    <cfRule type="expression" dxfId="35" priority="1">
      <formula>AND(DAY(B13)&gt;=1,DAY(B13)&lt;=15)</formula>
    </cfRule>
  </conditionalFormatting>
  <conditionalFormatting sqref="B3:G3">
    <cfRule type="expression" dxfId="34" priority="24">
      <formula>DAY(B3)&gt;8</formula>
    </cfRule>
  </conditionalFormatting>
  <conditionalFormatting sqref="B11:H11">
    <cfRule type="expression" dxfId="33" priority="25">
      <formula>AND(DAY(B11)&gt;=1,DAY(B11)&lt;=15)</formula>
    </cfRule>
  </conditionalFormatting>
  <dataValidations count="14">
    <dataValidation type="list" errorStyle="warning" allowBlank="1" showInputMessage="1" showErrorMessage="1" error="Sélectionnez un jour dans la liste. Sélectionnez ANNULER, puis appuyez sur ALT+FLÈCHE BAS pour choisir un jour dans la liste déroulante." prompt="Sélectionnez le jour de début de la semaine dans cette cellule. Appuyez sur ALT+FLÈCHE BAS pour ouvrir la liste déroulante, puis sur ENTRÉE pour sélectionner le jour de début de la semaine." sqref="K4" xr:uid="{00000000-0002-0000-0000-000000000000}">
      <formula1>"DIMANCHE,LUNDI"</formula1>
    </dataValidation>
    <dataValidation allowBlank="1" showInputMessage="1" showErrorMessage="1" prompt="Créez des calendriers personnalisés d’un mois dans ce classeur. Personnalisez l’année et le jour de début de la semaine pour tous les mois avec cette feuille de calcul Janvier. Chaque mois figure sur une feuille de calcul distincte" sqref="A1" xr:uid="{00000000-0002-0000-0000-000001000000}"/>
    <dataValidation allowBlank="1" showInputMessage="1" showErrorMessage="1" prompt="Entrez l’année et sélectionnez le jour de début du calendrier dans les cellules ci-dessous. Ces cellules Paramètres du calendrier ne s’imprimeront pas" sqref="J2" xr:uid="{00000000-0002-0000-0000-000003000000}"/>
    <dataValidation allowBlank="1" showInputMessage="1" showErrorMessage="1" prompt="Entrez l’année dans la cellule à droite." sqref="J3" xr:uid="{00000000-0002-0000-0000-000004000000}"/>
    <dataValidation allowBlank="1" showInputMessage="1" showErrorMessage="1" prompt="Sélectionnez le jour de début de la semaine dans la cellule à droite" sqref="J4" xr:uid="{00000000-0002-0000-0000-000005000000}"/>
    <dataValidation allowBlank="1" showInputMessage="1" showErrorMessage="1" prompt="Entrez l’année dans cette cellule." sqref="K3" xr:uid="{00000000-0002-0000-0000-000006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sqref="B2" xr:uid="{00000000-0002-0000-0000-000007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000-000008000000}"/>
    <dataValidation allowBlank="1" showErrorMessage="1" prompt="L’année dans cette cellule est automatiquement mise à jour en fonction de l’année entrée dans la cellule K2. Le calendrier ci-dessous inclut les dates des mois précédent et suivant dans une teinte plus claire" sqref="B1" xr:uid="{00000000-0002-0000-0000-000009000000}"/>
    <dataValidation allowBlank="1" showInputMessage="1" showErrorMessage="1" prompt="Jour de la semaine défini automatiquement." sqref="C2:H2" xr:uid="{00000000-0002-0000-0000-00000A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000-00000B000000}"/>
    <dataValidation allowBlank="1" showInputMessage="1" showErrorMessage="1" prompt="Entrez les Notes dans cette cellule" sqref="E13:H14" xr:uid="{00000000-0002-0000-0000-00000C000000}"/>
    <dataValidation allowBlank="1" showInputMessage="1" showErrorMessage="1" prompt="Entrez les Notes dans la cellule à droite" sqref="D13:D14" xr:uid="{00000000-0002-0000-0000-00000D000000}"/>
    <dataValidation allowBlank="1" showInputMessage="1" showErrorMessage="1" prompt="L’année figurant dans cette cellule est automatiquement mise à jour. Sélectionnez une autre année dans la cellule K3 pour modifier l’année" sqref="C1" xr:uid="{68DB1B5F-672F-42EA-B173-279D18DF96BF}"/>
  </dataValidations>
  <printOptions horizontalCentered="1" verticalCentered="1"/>
  <pageMargins left="0.7" right="0.7" top="0.75" bottom="0.75" header="0.3" footer="0.3"/>
  <pageSetup paperSize="9" orientation="landscape" r:id="rId1"/>
  <headerFooter differentFirst="1" alignWithMargins="0">
    <oddFooter>Page &amp;P of &amp;N</oddFooter>
  </headerFooter>
  <customProperties>
    <customPr name="SheetChanged" r:id="rId2"/>
  </customProperties>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9" tint="-0.249977111117893"/>
    <pageSetUpPr fitToPage="1"/>
  </sheetPr>
  <dimension ref="B1:H14"/>
  <sheetViews>
    <sheetView showGridLines="0" tabSelected="1" zoomScale="90" zoomScaleNormal="90" workbookViewId="0">
      <selection activeCell="N10" sqref="N10"/>
    </sheetView>
  </sheetViews>
  <sheetFormatPr baseColWidth="10" defaultColWidth="8.88671875" defaultRowHeight="14.25"/>
  <cols>
    <col min="1" max="1" width="2.77734375" customWidth="1"/>
    <col min="2" max="2" width="18.44140625" customWidth="1"/>
    <col min="3" max="8" width="17.77734375" customWidth="1"/>
    <col min="9" max="9" width="2.77734375" customWidth="1"/>
  </cols>
  <sheetData>
    <row r="1" spans="2:8" ht="59.25" customHeight="1">
      <c r="B1" s="58" t="str">
        <f>"Octobre "&amp;AnnéeCalendrier</f>
        <v>Octobre 2025</v>
      </c>
      <c r="C1" s="50"/>
      <c r="D1" s="50"/>
      <c r="E1" s="51"/>
      <c r="F1" s="51"/>
      <c r="G1" s="51"/>
      <c r="H1" s="52"/>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JoursEtSemaines+DATE(AnnéeCalendrier,10,1)-WEEKDAY(DATE(AnnéeCalendrier,10,1),(DébutSemaine="Lundi")+1)+1</f>
        <v>45929</v>
      </c>
      <c r="C3" s="59">
        <v>45930</v>
      </c>
      <c r="D3" s="59">
        <v>45931</v>
      </c>
      <c r="E3" s="59">
        <v>45932</v>
      </c>
      <c r="F3" s="59">
        <v>45933</v>
      </c>
      <c r="G3" s="59">
        <v>45934</v>
      </c>
      <c r="H3" s="59">
        <v>45935</v>
      </c>
    </row>
    <row r="4" spans="2:8" ht="57.95" customHeight="1">
      <c r="B4" s="59"/>
      <c r="C4" s="59"/>
      <c r="D4" s="59"/>
      <c r="E4" s="59"/>
      <c r="F4" s="59"/>
      <c r="G4" s="64" t="s">
        <v>20</v>
      </c>
      <c r="H4" s="64" t="s">
        <v>36</v>
      </c>
    </row>
    <row r="5" spans="2:8" ht="19.5" customHeight="1">
      <c r="B5" s="61">
        <f t="array" ref="B5:H5">JoursEtSemaines+DATE(AnnéeCalendrier,10,1)-WEEKDAY(DATE(AnnéeCalendrier,10,1),(DébutSemaine="Lundi")+1)+8</f>
        <v>45936</v>
      </c>
      <c r="C5" s="61">
        <v>45937</v>
      </c>
      <c r="D5" s="61">
        <v>45938</v>
      </c>
      <c r="E5" s="61">
        <v>45939</v>
      </c>
      <c r="F5" s="61">
        <v>45940</v>
      </c>
      <c r="G5" s="61">
        <v>45941</v>
      </c>
      <c r="H5" s="61">
        <v>45942</v>
      </c>
    </row>
    <row r="6" spans="2:8" ht="57.95" customHeight="1">
      <c r="B6" s="61"/>
      <c r="C6" s="61"/>
      <c r="D6" s="61"/>
      <c r="E6" s="61"/>
      <c r="F6" s="61"/>
      <c r="G6" s="67" t="s">
        <v>7</v>
      </c>
      <c r="H6" s="67" t="s">
        <v>21</v>
      </c>
    </row>
    <row r="7" spans="2:8" ht="19.5" customHeight="1">
      <c r="B7" s="59">
        <f t="array" ref="B7:H7">JoursEtSemaines+DATE(AnnéeCalendrier,10,1)-WEEKDAY(DATE(AnnéeCalendrier,10,1),(DébutSemaine="Lundi")+1)+15</f>
        <v>45943</v>
      </c>
      <c r="C7" s="59">
        <v>45944</v>
      </c>
      <c r="D7" s="59">
        <v>45945</v>
      </c>
      <c r="E7" s="59">
        <v>45946</v>
      </c>
      <c r="F7" s="59">
        <v>45947</v>
      </c>
      <c r="G7" s="59">
        <v>45948</v>
      </c>
      <c r="H7" s="59">
        <v>45949</v>
      </c>
    </row>
    <row r="8" spans="2:8" ht="57.95" customHeight="1">
      <c r="B8" s="59"/>
      <c r="C8" s="59"/>
      <c r="D8" s="59"/>
      <c r="E8" s="59"/>
      <c r="F8" s="59"/>
      <c r="G8" s="67" t="s">
        <v>22</v>
      </c>
      <c r="H8" s="64" t="s">
        <v>7</v>
      </c>
    </row>
    <row r="9" spans="2:8" ht="19.5" customHeight="1">
      <c r="B9" s="61">
        <f t="array" ref="B9:H9">JoursEtSemaines+DATE(AnnéeCalendrier,10,1)-WEEKDAY(DATE(AnnéeCalendrier,10,1),(DébutSemaine="Lundi")+1)+22</f>
        <v>45950</v>
      </c>
      <c r="C9" s="61">
        <v>45951</v>
      </c>
      <c r="D9" s="61">
        <v>45952</v>
      </c>
      <c r="E9" s="61">
        <v>45953</v>
      </c>
      <c r="F9" s="61">
        <v>45954</v>
      </c>
      <c r="G9" s="61">
        <v>45955</v>
      </c>
      <c r="H9" s="61">
        <v>45956</v>
      </c>
    </row>
    <row r="10" spans="2:8" ht="57.95" customHeight="1">
      <c r="B10" s="61" t="s">
        <v>37</v>
      </c>
      <c r="C10" s="61" t="s">
        <v>38</v>
      </c>
      <c r="D10" s="61" t="s">
        <v>39</v>
      </c>
      <c r="E10" s="61" t="s">
        <v>38</v>
      </c>
      <c r="F10" s="61" t="s">
        <v>5</v>
      </c>
      <c r="G10" s="61"/>
      <c r="H10" s="61"/>
    </row>
    <row r="11" spans="2:8" ht="19.5" customHeight="1">
      <c r="B11" s="59">
        <f t="array" ref="B11:H11">JoursEtSemaines+DATE(AnnéeCalendrier,10,1)-WEEKDAY(DATE(AnnéeCalendrier,10,1),(DébutSemaine="Lundi")+1)+29</f>
        <v>45957</v>
      </c>
      <c r="C11" s="59">
        <v>45958</v>
      </c>
      <c r="D11" s="59">
        <v>45959</v>
      </c>
      <c r="E11" s="59">
        <v>45960</v>
      </c>
      <c r="F11" s="59">
        <v>45961</v>
      </c>
      <c r="G11" s="59">
        <v>45962</v>
      </c>
      <c r="H11" s="59">
        <v>45963</v>
      </c>
    </row>
    <row r="12" spans="2:8" ht="57.95" customHeight="1">
      <c r="B12" s="64" t="s">
        <v>23</v>
      </c>
      <c r="C12" s="64" t="s">
        <v>23</v>
      </c>
      <c r="D12" s="64" t="s">
        <v>24</v>
      </c>
      <c r="E12" s="64" t="s">
        <v>24</v>
      </c>
      <c r="F12" s="64" t="s">
        <v>25</v>
      </c>
      <c r="G12" s="59"/>
      <c r="H12" s="59"/>
    </row>
    <row r="13" spans="2:8" ht="19.5" customHeight="1">
      <c r="B13" s="61">
        <f t="array" ref="B13:C13">JoursEtSemaines+DATE(AnnéeCalendrier,10,1)-WEEKDAY(DATE(AnnéeCalendrier,10,1),(DébutSemaine="Lundi")+1)+36</f>
        <v>45964</v>
      </c>
      <c r="C13" s="61">
        <v>45965</v>
      </c>
      <c r="D13" s="63" t="s">
        <v>0</v>
      </c>
      <c r="E13" s="68"/>
      <c r="F13" s="68"/>
      <c r="G13" s="68"/>
      <c r="H13" s="69"/>
    </row>
    <row r="14" spans="2:8" ht="57.95" customHeight="1">
      <c r="B14" s="61"/>
      <c r="C14" s="61"/>
      <c r="D14" s="7"/>
      <c r="E14" s="70"/>
      <c r="F14" s="70"/>
      <c r="G14" s="70"/>
      <c r="H14" s="71"/>
    </row>
  </sheetData>
  <mergeCells count="1">
    <mergeCell ref="E13:H14"/>
  </mergeCells>
  <conditionalFormatting sqref="B13:D13">
    <cfRule type="expression" dxfId="8" priority="1">
      <formula>AND(DAY(B13)&gt;=1,DAY(B13)&lt;=15)</formula>
    </cfRule>
  </conditionalFormatting>
  <conditionalFormatting sqref="B3:G3">
    <cfRule type="expression" dxfId="7" priority="3">
      <formula>DAY(B3)&gt;8</formula>
    </cfRule>
  </conditionalFormatting>
  <conditionalFormatting sqref="B11:H11">
    <cfRule type="expression" dxfId="6" priority="4">
      <formula>AND(DAY(B11)&gt;=1,DAY(B11)&lt;=15)</formula>
    </cfRule>
  </conditionalFormatting>
  <dataValidations count="9">
    <dataValidation allowBlank="1" showInputMessage="1" showErrorMessage="1" prompt="Jour de la semaine défini automatiquement." sqref="C2:H2" xr:uid="{00000000-0002-0000-09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9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9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900-000003000000}"/>
    <dataValidation allowBlank="1" showInputMessage="1" showErrorMessage="1" prompt="Calendrier du mois d’octobre" sqref="A1" xr:uid="{00000000-0002-0000-0900-000005000000}"/>
    <dataValidation allowBlank="1" showInputMessage="1" showErrorMessage="1" prompt="Entrez les Notes dans la cellule à droite" sqref="D13:D14" xr:uid="{00000000-0002-0000-0900-000006000000}"/>
    <dataValidation allowBlank="1" showInputMessage="1" showErrorMessage="1" prompt="Entrez les Notes dans cette cellule" sqref="E13:H14" xr:uid="{00000000-0002-0000-09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900-000008000000}"/>
    <dataValidation allowBlank="1" showInputMessage="1" showErrorMessage="1" prompt="L’année figurant dans cette cellule est automatiquement mise à jour. Sélectionnez une autre année dans la cellule K3 de la feuille de calcul pour modifier l’année" sqref="C1" xr:uid="{873421E6-8E6D-4E29-8E27-EC2434AD0373}"/>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9" tint="-0.499984740745262"/>
    <pageSetUpPr fitToPage="1"/>
  </sheetPr>
  <dimension ref="B1:H14"/>
  <sheetViews>
    <sheetView showGridLines="0" zoomScale="90" zoomScaleNormal="90" workbookViewId="0">
      <selection activeCell="G6" sqref="G6"/>
    </sheetView>
  </sheetViews>
  <sheetFormatPr baseColWidth="10" defaultColWidth="8.88671875" defaultRowHeight="14.25"/>
  <cols>
    <col min="1" max="1" width="2.77734375" customWidth="1"/>
    <col min="2" max="2" width="18.44140625" customWidth="1"/>
    <col min="3" max="8" width="17.77734375" customWidth="1"/>
    <col min="9" max="9" width="2.77734375" customWidth="1"/>
  </cols>
  <sheetData>
    <row r="1" spans="2:8" ht="59.25" customHeight="1">
      <c r="B1" s="53" t="str">
        <f>"Novembre "&amp;AnnéeCalendrier</f>
        <v>Novembre 2025</v>
      </c>
      <c r="C1" s="47"/>
      <c r="D1" s="47"/>
      <c r="E1" s="48"/>
      <c r="F1" s="48"/>
      <c r="G1" s="48"/>
      <c r="H1" s="49"/>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JoursEtSemaines+DATE(AnnéeCalendrier,11,1)-WEEKDAY(DATE(AnnéeCalendrier,11,1),(DébutSemaine="Lundi")+1)+1</f>
        <v>45957</v>
      </c>
      <c r="C3" s="59">
        <v>45958</v>
      </c>
      <c r="D3" s="59">
        <v>45959</v>
      </c>
      <c r="E3" s="59">
        <v>45960</v>
      </c>
      <c r="F3" s="59">
        <v>45961</v>
      </c>
      <c r="G3" s="59">
        <v>45962</v>
      </c>
      <c r="H3" s="59">
        <v>45963</v>
      </c>
    </row>
    <row r="4" spans="2:8" ht="57.95" customHeight="1">
      <c r="B4" s="59"/>
      <c r="C4" s="59"/>
      <c r="D4" s="59"/>
      <c r="E4" s="59"/>
      <c r="F4" s="59"/>
      <c r="G4" s="59"/>
      <c r="H4" s="59"/>
    </row>
    <row r="5" spans="2:8" ht="19.5" customHeight="1">
      <c r="B5" s="61">
        <f t="array" ref="B5:H5">JoursEtSemaines+DATE(AnnéeCalendrier,11,1)-WEEKDAY(DATE(AnnéeCalendrier,11,1),(DébutSemaine="Lundi")+1)+8</f>
        <v>45964</v>
      </c>
      <c r="C5" s="61">
        <v>45965</v>
      </c>
      <c r="D5" s="61">
        <v>45966</v>
      </c>
      <c r="E5" s="61">
        <v>45967</v>
      </c>
      <c r="F5" s="61">
        <v>45968</v>
      </c>
      <c r="G5" s="61">
        <v>45969</v>
      </c>
      <c r="H5" s="61">
        <v>45970</v>
      </c>
    </row>
    <row r="6" spans="2:8" ht="57.95" customHeight="1">
      <c r="B6" s="61"/>
      <c r="C6" s="61"/>
      <c r="D6" s="61"/>
      <c r="E6" s="61"/>
      <c r="F6" s="61"/>
      <c r="G6" s="67" t="s">
        <v>26</v>
      </c>
      <c r="H6" s="61" t="s">
        <v>7</v>
      </c>
    </row>
    <row r="7" spans="2:8" ht="19.5" customHeight="1">
      <c r="B7" s="59">
        <f t="array" ref="B7:H7">JoursEtSemaines+DATE(AnnéeCalendrier,11,1)-WEEKDAY(DATE(AnnéeCalendrier,11,1),(DébutSemaine="Lundi")+1)+15</f>
        <v>45971</v>
      </c>
      <c r="C7" s="59">
        <v>45972</v>
      </c>
      <c r="D7" s="59">
        <v>45973</v>
      </c>
      <c r="E7" s="59">
        <v>45974</v>
      </c>
      <c r="F7" s="59">
        <v>45975</v>
      </c>
      <c r="G7" s="59">
        <v>45976</v>
      </c>
      <c r="H7" s="59">
        <v>45977</v>
      </c>
    </row>
    <row r="8" spans="2:8" ht="57.95" customHeight="1">
      <c r="B8" s="59"/>
      <c r="C8" s="59"/>
      <c r="D8" s="59"/>
      <c r="E8" s="59"/>
      <c r="F8" s="59"/>
      <c r="G8" s="64" t="s">
        <v>7</v>
      </c>
      <c r="H8" s="64" t="s">
        <v>7</v>
      </c>
    </row>
    <row r="9" spans="2:8" ht="19.5" customHeight="1">
      <c r="B9" s="61">
        <f t="array" ref="B9:H9">JoursEtSemaines+DATE(AnnéeCalendrier,11,1)-WEEKDAY(DATE(AnnéeCalendrier,11,1),(DébutSemaine="Lundi")+1)+22</f>
        <v>45978</v>
      </c>
      <c r="C9" s="61">
        <v>45979</v>
      </c>
      <c r="D9" s="61">
        <v>45980</v>
      </c>
      <c r="E9" s="61">
        <v>45981</v>
      </c>
      <c r="F9" s="61">
        <v>45982</v>
      </c>
      <c r="G9" s="61">
        <v>45983</v>
      </c>
      <c r="H9" s="61">
        <v>45984</v>
      </c>
    </row>
    <row r="10" spans="2:8" ht="57.95" customHeight="1">
      <c r="B10" s="61"/>
      <c r="C10" s="61"/>
      <c r="D10" s="61"/>
      <c r="E10" s="61"/>
      <c r="F10" s="61"/>
      <c r="G10" s="67" t="s">
        <v>27</v>
      </c>
      <c r="H10" s="61" t="s">
        <v>9</v>
      </c>
    </row>
    <row r="11" spans="2:8" ht="19.5" customHeight="1">
      <c r="B11" s="59">
        <f t="array" ref="B11:H11">JoursEtSemaines+DATE(AnnéeCalendrier,11,1)-WEEKDAY(DATE(AnnéeCalendrier,11,1),(DébutSemaine="Lundi")+1)+29</f>
        <v>45985</v>
      </c>
      <c r="C11" s="59">
        <v>45986</v>
      </c>
      <c r="D11" s="59">
        <v>45987</v>
      </c>
      <c r="E11" s="59">
        <v>45988</v>
      </c>
      <c r="F11" s="59">
        <v>45989</v>
      </c>
      <c r="G11" s="59">
        <v>45990</v>
      </c>
      <c r="H11" s="59">
        <v>45991</v>
      </c>
    </row>
    <row r="12" spans="2:8" ht="57.95" customHeight="1">
      <c r="B12" s="59"/>
      <c r="C12" s="59"/>
      <c r="D12" s="59"/>
      <c r="E12" s="59"/>
      <c r="F12" s="59"/>
      <c r="G12" s="64" t="s">
        <v>28</v>
      </c>
      <c r="H12" s="64" t="s">
        <v>29</v>
      </c>
    </row>
    <row r="13" spans="2:8" ht="19.5" customHeight="1">
      <c r="B13" s="61">
        <f t="array" ref="B13:C13">JoursEtSemaines+DATE(AnnéeCalendrier,11,1)-WEEKDAY(DATE(AnnéeCalendrier,11,1),(DébutSemaine="Lundi")+1)+36</f>
        <v>45992</v>
      </c>
      <c r="C13" s="61">
        <v>45993</v>
      </c>
      <c r="D13" s="63" t="s">
        <v>0</v>
      </c>
      <c r="E13" s="68"/>
      <c r="F13" s="68"/>
      <c r="G13" s="68"/>
      <c r="H13" s="69"/>
    </row>
    <row r="14" spans="2:8" ht="57.95" customHeight="1">
      <c r="B14" s="61"/>
      <c r="C14" s="61"/>
      <c r="D14" s="7"/>
      <c r="E14" s="70"/>
      <c r="F14" s="70"/>
      <c r="G14" s="70"/>
      <c r="H14" s="71"/>
    </row>
  </sheetData>
  <mergeCells count="1">
    <mergeCell ref="E13:H14"/>
  </mergeCells>
  <conditionalFormatting sqref="B13:D13">
    <cfRule type="expression" dxfId="5" priority="1">
      <formula>AND(DAY(B13)&gt;=1,DAY(B13)&lt;=15)</formula>
    </cfRule>
  </conditionalFormatting>
  <conditionalFormatting sqref="B3:G3">
    <cfRule type="expression" dxfId="4" priority="4">
      <formula>DAY(B3)&gt;8</formula>
    </cfRule>
  </conditionalFormatting>
  <conditionalFormatting sqref="B11:H11">
    <cfRule type="expression" dxfId="3" priority="5">
      <formula>AND(DAY(B11)&gt;=1,DAY(B11)&lt;=15)</formula>
    </cfRule>
  </conditionalFormatting>
  <dataValidations count="9">
    <dataValidation allowBlank="1" showInputMessage="1" showErrorMessage="1" prompt="Jour de la semaine défini automatiquement." sqref="C2:H2" xr:uid="{00000000-0002-0000-0A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A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A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A00-000003000000}"/>
    <dataValidation allowBlank="1" showInputMessage="1" showErrorMessage="1" prompt="Calendrier du mois de novembre" sqref="A1" xr:uid="{00000000-0002-0000-0A00-000005000000}"/>
    <dataValidation allowBlank="1" showInputMessage="1" showErrorMessage="1" prompt="Entrez les Notes dans la cellule à droite" sqref="D13:D14" xr:uid="{00000000-0002-0000-0A00-000006000000}"/>
    <dataValidation allowBlank="1" showInputMessage="1" showErrorMessage="1" prompt="Entrez les Notes dans cette cellule" sqref="E13:H14" xr:uid="{00000000-0002-0000-0A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A00-000008000000}"/>
    <dataValidation allowBlank="1" showInputMessage="1" showErrorMessage="1" prompt="L’année figurant dans cette cellule est automatiquement mise à jour. Sélectionnez une autre année dans la cellule K3 de la feuille de calcul pour modifier l’année" sqref="C1" xr:uid="{3A4E290F-6134-4539-A45D-9C6B0C71CC5F}"/>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6" tint="-0.249977111117893"/>
    <pageSetUpPr fitToPage="1"/>
  </sheetPr>
  <dimension ref="B1:H14"/>
  <sheetViews>
    <sheetView showGridLines="0" zoomScale="90" zoomScaleNormal="90" workbookViewId="0">
      <selection activeCell="G22" sqref="G22"/>
    </sheetView>
  </sheetViews>
  <sheetFormatPr baseColWidth="10" defaultColWidth="8.88671875" defaultRowHeight="14.25"/>
  <cols>
    <col min="1" max="1" width="2.77734375" customWidth="1"/>
    <col min="2" max="2" width="18.44140625" customWidth="1"/>
    <col min="3" max="8" width="17.77734375" customWidth="1"/>
    <col min="9" max="9" width="2.77734375" customWidth="1"/>
  </cols>
  <sheetData>
    <row r="1" spans="2:8" ht="59.25" customHeight="1">
      <c r="B1" s="54" t="str">
        <f>"Décembre "&amp;AnnéeCalendrier</f>
        <v>Décembre 2025</v>
      </c>
      <c r="C1" s="55"/>
      <c r="D1" s="55"/>
      <c r="E1" s="56"/>
      <c r="F1" s="56"/>
      <c r="G1" s="56"/>
      <c r="H1" s="57"/>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JoursEtSemaines+DATE(AnnéeCalendrier,12,1)-WEEKDAY(DATE(AnnéeCalendrier,12,1),(DébutSemaine="Lundi")+1)+1</f>
        <v>45992</v>
      </c>
      <c r="C3" s="59">
        <v>45993</v>
      </c>
      <c r="D3" s="59">
        <v>45994</v>
      </c>
      <c r="E3" s="59">
        <v>45995</v>
      </c>
      <c r="F3" s="59">
        <v>45996</v>
      </c>
      <c r="G3" s="59">
        <v>45997</v>
      </c>
      <c r="H3" s="59">
        <v>45998</v>
      </c>
    </row>
    <row r="4" spans="2:8" ht="57.95" customHeight="1">
      <c r="B4" s="59"/>
      <c r="C4" s="59"/>
      <c r="D4" s="59"/>
      <c r="E4" s="59"/>
      <c r="F4" s="59"/>
      <c r="G4" s="64" t="s">
        <v>7</v>
      </c>
      <c r="H4" s="64" t="s">
        <v>30</v>
      </c>
    </row>
    <row r="5" spans="2:8" ht="19.5" customHeight="1">
      <c r="B5" s="61">
        <f t="array" ref="B5:H5">JoursEtSemaines+DATE(AnnéeCalendrier,12,1)-WEEKDAY(DATE(AnnéeCalendrier,12,1),(DébutSemaine="Lundi")+1)+8</f>
        <v>45999</v>
      </c>
      <c r="C5" s="61">
        <v>46000</v>
      </c>
      <c r="D5" s="61">
        <v>46001</v>
      </c>
      <c r="E5" s="61">
        <v>46002</v>
      </c>
      <c r="F5" s="61">
        <v>46003</v>
      </c>
      <c r="G5" s="61">
        <v>46004</v>
      </c>
      <c r="H5" s="61">
        <v>46005</v>
      </c>
    </row>
    <row r="6" spans="2:8" ht="57.95" customHeight="1">
      <c r="B6" s="61"/>
      <c r="C6" s="61"/>
      <c r="D6" s="61"/>
      <c r="E6" s="61"/>
      <c r="F6" s="61"/>
      <c r="G6" s="67" t="s">
        <v>22</v>
      </c>
      <c r="H6" s="61" t="s">
        <v>7</v>
      </c>
    </row>
    <row r="7" spans="2:8" ht="19.5" customHeight="1">
      <c r="B7" s="59">
        <f t="array" ref="B7:H7">JoursEtSemaines+DATE(AnnéeCalendrier,12,1)-WEEKDAY(DATE(AnnéeCalendrier,12,1),(DébutSemaine="Lundi")+1)+15</f>
        <v>46006</v>
      </c>
      <c r="C7" s="59">
        <v>46007</v>
      </c>
      <c r="D7" s="59">
        <v>46008</v>
      </c>
      <c r="E7" s="59">
        <v>46009</v>
      </c>
      <c r="F7" s="59">
        <v>46010</v>
      </c>
      <c r="G7" s="59">
        <v>46011</v>
      </c>
      <c r="H7" s="59">
        <v>46012</v>
      </c>
    </row>
    <row r="8" spans="2:8" ht="57.95" customHeight="1">
      <c r="B8" s="59"/>
      <c r="C8" s="59"/>
      <c r="D8" s="64" t="s">
        <v>8</v>
      </c>
      <c r="E8" s="59"/>
      <c r="F8" s="64" t="s">
        <v>16</v>
      </c>
      <c r="G8" s="64" t="s">
        <v>7</v>
      </c>
      <c r="H8" s="59"/>
    </row>
    <row r="9" spans="2:8" ht="19.5" customHeight="1">
      <c r="B9" s="61">
        <f t="array" ref="B9:H9">JoursEtSemaines+DATE(AnnéeCalendrier,12,1)-WEEKDAY(DATE(AnnéeCalendrier,12,1),(DébutSemaine="Lundi")+1)+22</f>
        <v>46013</v>
      </c>
      <c r="C9" s="61">
        <v>46014</v>
      </c>
      <c r="D9" s="61">
        <v>46015</v>
      </c>
      <c r="E9" s="61">
        <v>46016</v>
      </c>
      <c r="F9" s="61">
        <v>46017</v>
      </c>
      <c r="G9" s="61">
        <v>46018</v>
      </c>
      <c r="H9" s="61">
        <v>46019</v>
      </c>
    </row>
    <row r="10" spans="2:8" ht="57.95" customHeight="1">
      <c r="B10" s="61" t="s">
        <v>5</v>
      </c>
      <c r="C10" s="61" t="s">
        <v>5</v>
      </c>
      <c r="D10" s="61" t="s">
        <v>5</v>
      </c>
      <c r="E10" s="67"/>
      <c r="F10" s="67" t="s">
        <v>31</v>
      </c>
      <c r="G10" s="61" t="s">
        <v>32</v>
      </c>
      <c r="H10" s="61" t="s">
        <v>33</v>
      </c>
    </row>
    <row r="11" spans="2:8" ht="19.5" customHeight="1">
      <c r="B11" s="59">
        <f t="array" ref="B11:H11">JoursEtSemaines+DATE(AnnéeCalendrier,12,1)-WEEKDAY(DATE(AnnéeCalendrier,12,1),(DébutSemaine="Lundi")+1)+29</f>
        <v>46020</v>
      </c>
      <c r="C11" s="59">
        <v>46021</v>
      </c>
      <c r="D11" s="59">
        <v>46022</v>
      </c>
      <c r="E11" s="59">
        <v>46023</v>
      </c>
      <c r="F11" s="59">
        <v>46024</v>
      </c>
      <c r="G11" s="59">
        <v>46025</v>
      </c>
      <c r="H11" s="59">
        <v>46026</v>
      </c>
    </row>
    <row r="12" spans="2:8" ht="57.95" customHeight="1">
      <c r="B12" s="64" t="s">
        <v>34</v>
      </c>
      <c r="C12" s="59"/>
      <c r="D12" s="64" t="s">
        <v>10</v>
      </c>
      <c r="E12" s="59"/>
      <c r="F12" s="59"/>
      <c r="G12" s="59"/>
      <c r="H12" s="59"/>
    </row>
    <row r="13" spans="2:8" ht="19.5" customHeight="1">
      <c r="B13" s="61">
        <f t="array" ref="B13:C13">JoursEtSemaines+DATE(AnnéeCalendrier,12,1)-WEEKDAY(DATE(AnnéeCalendrier,12,1),(DébutSemaine="Lundi")+1)+36</f>
        <v>46027</v>
      </c>
      <c r="C13" s="61">
        <v>46028</v>
      </c>
      <c r="D13" s="63" t="s">
        <v>0</v>
      </c>
      <c r="E13" s="68"/>
      <c r="F13" s="68"/>
      <c r="G13" s="68"/>
      <c r="H13" s="69"/>
    </row>
    <row r="14" spans="2:8" ht="57.95" customHeight="1">
      <c r="B14" s="61"/>
      <c r="C14" s="61"/>
      <c r="D14" s="7"/>
      <c r="E14" s="70"/>
      <c r="F14" s="70"/>
      <c r="G14" s="70"/>
      <c r="H14" s="71"/>
    </row>
  </sheetData>
  <mergeCells count="1">
    <mergeCell ref="E13:H14"/>
  </mergeCells>
  <conditionalFormatting sqref="B13:D13">
    <cfRule type="expression" dxfId="2" priority="1">
      <formula>AND(DAY(B13)&gt;=1,DAY(B13)&lt;=15)</formula>
    </cfRule>
  </conditionalFormatting>
  <conditionalFormatting sqref="B3:G3">
    <cfRule type="expression" dxfId="1" priority="3">
      <formula>DAY(B3)&gt;8</formula>
    </cfRule>
  </conditionalFormatting>
  <conditionalFormatting sqref="B11:H11">
    <cfRule type="expression" dxfId="0" priority="4">
      <formula>AND(DAY(B11)&gt;=1,DAY(B11)&lt;=15)</formula>
    </cfRule>
  </conditionalFormatting>
  <dataValidations count="9">
    <dataValidation allowBlank="1" showInputMessage="1" showErrorMessage="1" prompt="Jour de la semaine défini automatiquement." sqref="C2:H2" xr:uid="{00000000-0002-0000-0B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B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B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B00-000003000000}"/>
    <dataValidation allowBlank="1" showInputMessage="1" showErrorMessage="1" prompt="Calendrier du mois de décembre" sqref="A1" xr:uid="{00000000-0002-0000-0B00-000005000000}"/>
    <dataValidation allowBlank="1" showInputMessage="1" showErrorMessage="1" prompt="Entrez les Notes dans la cellule à droite" sqref="D13:D14" xr:uid="{00000000-0002-0000-0B00-000006000000}"/>
    <dataValidation allowBlank="1" showInputMessage="1" showErrorMessage="1" prompt="Entrez les Notes dans cette cellule" sqref="E13:H14" xr:uid="{00000000-0002-0000-0B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B00-000008000000}"/>
    <dataValidation allowBlank="1" showInputMessage="1" showErrorMessage="1" prompt="L’année figurant dans cette cellule est automatiquement mise à jour. Sélectionnez une autre année dans la cellule K3 de la feuille de calcul pour modifier l’année" sqref="C1" xr:uid="{0ED9C6F5-D117-4D38-BF48-93FAA0D1B91E}"/>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pageSetUpPr fitToPage="1"/>
  </sheetPr>
  <dimension ref="A1:H14"/>
  <sheetViews>
    <sheetView showGridLines="0" zoomScale="90" zoomScaleNormal="90" workbookViewId="0">
      <selection activeCell="F12" sqref="F12"/>
    </sheetView>
  </sheetViews>
  <sheetFormatPr baseColWidth="10" defaultColWidth="8.88671875" defaultRowHeight="14.25"/>
  <cols>
    <col min="1" max="1" width="2.77734375" customWidth="1"/>
    <col min="2" max="2" width="18.44140625" customWidth="1"/>
    <col min="3" max="8" width="17.77734375" customWidth="1"/>
    <col min="9" max="9" width="2.77734375" customWidth="1"/>
    <col min="10" max="10" width="10.6640625" customWidth="1"/>
  </cols>
  <sheetData>
    <row r="1" spans="1:8" s="1" customFormat="1" ht="59.25" customHeight="1">
      <c r="A1"/>
      <c r="B1" s="21" t="str">
        <f>"Février "&amp;AnnéeCalendrier</f>
        <v>Février 2025</v>
      </c>
      <c r="C1" s="22"/>
      <c r="D1" s="22"/>
      <c r="E1" s="23"/>
      <c r="F1" s="23"/>
      <c r="G1" s="23"/>
      <c r="H1" s="24"/>
    </row>
    <row r="2" spans="1:8" s="2" customFormat="1" ht="21.75" customHeight="1">
      <c r="A2"/>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1:8" s="3" customFormat="1" ht="19.5" customHeight="1">
      <c r="A3"/>
      <c r="B3" s="59">
        <f t="array" ref="B3:H3">JoursEtSemaines+DATE(AnnéeCalendrier,2,1)-WEEKDAY(DATE(AnnéeCalendrier,2,1),(DébutSemaine="Lundi")+1)+1</f>
        <v>45684</v>
      </c>
      <c r="C3" s="59">
        <v>45685</v>
      </c>
      <c r="D3" s="59">
        <v>45686</v>
      </c>
      <c r="E3" s="59">
        <v>45687</v>
      </c>
      <c r="F3" s="59">
        <v>45688</v>
      </c>
      <c r="G3" s="59">
        <v>45689</v>
      </c>
      <c r="H3" s="59">
        <v>45690</v>
      </c>
    </row>
    <row r="4" spans="1:8" ht="57.95" customHeight="1">
      <c r="B4" s="59"/>
      <c r="C4" s="59"/>
      <c r="D4" s="59"/>
      <c r="E4" s="59"/>
      <c r="F4" s="59"/>
      <c r="G4" s="59"/>
      <c r="H4" s="59"/>
    </row>
    <row r="5" spans="1:8" s="3" customFormat="1" ht="19.5" customHeight="1">
      <c r="A5"/>
      <c r="B5" s="61">
        <f t="array" ref="B5:H5">JoursEtSemaines+DATE(AnnéeCalendrier,2,1)-WEEKDAY(DATE(AnnéeCalendrier,2,1),(DébutSemaine="Lundi")+1)+8</f>
        <v>45691</v>
      </c>
      <c r="C5" s="61">
        <v>45692</v>
      </c>
      <c r="D5" s="61">
        <v>45693</v>
      </c>
      <c r="E5" s="61">
        <v>45694</v>
      </c>
      <c r="F5" s="61">
        <v>45695</v>
      </c>
      <c r="G5" s="61">
        <v>45696</v>
      </c>
      <c r="H5" s="61">
        <v>45697</v>
      </c>
    </row>
    <row r="6" spans="1:8" ht="57.95" customHeight="1">
      <c r="B6" s="61"/>
      <c r="C6" s="61"/>
      <c r="D6" s="61"/>
      <c r="E6" s="61"/>
      <c r="F6" s="61"/>
      <c r="G6" s="61"/>
      <c r="H6" s="61"/>
    </row>
    <row r="7" spans="1:8" s="3" customFormat="1" ht="19.5" customHeight="1">
      <c r="A7"/>
      <c r="B7" s="59">
        <f t="array" ref="B7:H7">JoursEtSemaines+DATE(AnnéeCalendrier,2,1)-WEEKDAY(DATE(AnnéeCalendrier,2,1),(DébutSemaine="Lundi")+1)+15</f>
        <v>45698</v>
      </c>
      <c r="C7" s="59">
        <v>45699</v>
      </c>
      <c r="D7" s="59">
        <v>45700</v>
      </c>
      <c r="E7" s="59">
        <v>45701</v>
      </c>
      <c r="F7" s="59">
        <v>45702</v>
      </c>
      <c r="G7" s="59">
        <v>45703</v>
      </c>
      <c r="H7" s="59">
        <v>45704</v>
      </c>
    </row>
    <row r="8" spans="1:8" ht="57.95" customHeight="1">
      <c r="B8" s="59"/>
      <c r="C8" s="59"/>
      <c r="D8" s="59"/>
      <c r="E8" s="59"/>
      <c r="F8" s="59"/>
      <c r="G8" s="59"/>
      <c r="H8" s="59"/>
    </row>
    <row r="9" spans="1:8" s="3" customFormat="1" ht="19.5" customHeight="1">
      <c r="A9"/>
      <c r="B9" s="61">
        <f t="array" ref="B9:H9">JoursEtSemaines+DATE(AnnéeCalendrier,2,1)-WEEKDAY(DATE(AnnéeCalendrier,2,1),(DébutSemaine="Lundi")+1)+22</f>
        <v>45705</v>
      </c>
      <c r="C9" s="61">
        <v>45706</v>
      </c>
      <c r="D9" s="61">
        <v>45707</v>
      </c>
      <c r="E9" s="61">
        <v>45708</v>
      </c>
      <c r="F9" s="61">
        <v>45709</v>
      </c>
      <c r="G9" s="61">
        <v>45710</v>
      </c>
      <c r="H9" s="61">
        <v>45711</v>
      </c>
    </row>
    <row r="10" spans="1:8" ht="57.95" customHeight="1">
      <c r="B10" s="61"/>
      <c r="C10" s="61"/>
      <c r="D10" s="61"/>
      <c r="E10" s="61"/>
      <c r="F10" s="61"/>
      <c r="G10" s="61"/>
      <c r="H10" s="61"/>
    </row>
    <row r="11" spans="1:8" s="3" customFormat="1" ht="19.5" customHeight="1">
      <c r="A11"/>
      <c r="B11" s="59">
        <f t="array" ref="B11:H11">JoursEtSemaines+DATE(AnnéeCalendrier,2,1)-WEEKDAY(DATE(AnnéeCalendrier,2,1),(DébutSemaine="Lundi")+1)+29</f>
        <v>45712</v>
      </c>
      <c r="C11" s="59">
        <v>45713</v>
      </c>
      <c r="D11" s="59">
        <v>45714</v>
      </c>
      <c r="E11" s="59">
        <v>45715</v>
      </c>
      <c r="F11" s="59">
        <v>45716</v>
      </c>
      <c r="G11" s="59">
        <v>45717</v>
      </c>
      <c r="H11" s="59">
        <v>45718</v>
      </c>
    </row>
    <row r="12" spans="1:8" ht="57.95" customHeight="1">
      <c r="B12" s="59"/>
      <c r="C12" s="59"/>
      <c r="D12" s="59"/>
      <c r="E12" s="59"/>
      <c r="F12" s="59"/>
      <c r="G12" s="59"/>
      <c r="H12" s="59"/>
    </row>
    <row r="13" spans="1:8" s="3" customFormat="1" ht="19.5" customHeight="1">
      <c r="A13"/>
      <c r="B13" s="61">
        <f t="array" ref="B13:C13">JoursEtSemaines+DATE(AnnéeCalendrier,2,1)-WEEKDAY(DATE(AnnéeCalendrier,2,1),(DébutSemaine="Lundi")+1)+36</f>
        <v>45719</v>
      </c>
      <c r="C13" s="61">
        <v>45720</v>
      </c>
      <c r="D13" s="63" t="s">
        <v>0</v>
      </c>
      <c r="E13" s="68"/>
      <c r="F13" s="68"/>
      <c r="G13" s="68"/>
      <c r="H13" s="69"/>
    </row>
    <row r="14" spans="1:8" ht="57.95" customHeight="1">
      <c r="B14" s="61"/>
      <c r="C14" s="61"/>
      <c r="D14" s="7"/>
      <c r="E14" s="70"/>
      <c r="F14" s="70"/>
      <c r="G14" s="70"/>
      <c r="H14" s="71"/>
    </row>
  </sheetData>
  <mergeCells count="1">
    <mergeCell ref="E13:H14"/>
  </mergeCells>
  <conditionalFormatting sqref="B13:D13">
    <cfRule type="expression" dxfId="32" priority="1">
      <formula>AND(DAY(B13)&gt;=1,DAY(B13)&lt;=15)</formula>
    </cfRule>
  </conditionalFormatting>
  <conditionalFormatting sqref="B3:G3">
    <cfRule type="expression" dxfId="31" priority="3">
      <formula>DAY(B3)&gt;8</formula>
    </cfRule>
  </conditionalFormatting>
  <conditionalFormatting sqref="B11:H11">
    <cfRule type="expression" dxfId="30" priority="4">
      <formula>AND(DAY(B11)&gt;=1,DAY(B11)&lt;=15)</formula>
    </cfRule>
  </conditionalFormatting>
  <dataValidations count="9">
    <dataValidation allowBlank="1" showInputMessage="1" showErrorMessage="1" prompt="Jour de la semaine défini automatiquement." sqref="C2:H2" xr:uid="{00000000-0002-0000-01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1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1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100-000003000000}"/>
    <dataValidation allowBlank="1" showInputMessage="1" showErrorMessage="1" prompt="Calendrier du mois de février" sqref="A1" xr:uid="{00000000-0002-0000-0100-000005000000}"/>
    <dataValidation allowBlank="1" showInputMessage="1" showErrorMessage="1" prompt="Entrez les Notes dans la cellule à droite" sqref="D13:D14" xr:uid="{00000000-0002-0000-0100-000006000000}"/>
    <dataValidation allowBlank="1" showInputMessage="1" showErrorMessage="1" prompt="Entrez les Notes dans cette cellule" sqref="E13:H14" xr:uid="{00000000-0002-0000-01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100-000008000000}"/>
    <dataValidation allowBlank="1" showInputMessage="1" showErrorMessage="1" prompt="L’année figurant dans cette cellule est automatiquement mise à jour. Sélectionnez une autre année dans la cellule K3 de la feuille de calcul pour modifier l’année" sqref="C1" xr:uid="{B76B5EE0-7A31-4E98-9046-DEB20A06C325}"/>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tint="0.39997558519241921"/>
    <pageSetUpPr fitToPage="1"/>
  </sheetPr>
  <dimension ref="B1:H14"/>
  <sheetViews>
    <sheetView showGridLines="0" zoomScale="90" zoomScaleNormal="90" workbookViewId="0"/>
  </sheetViews>
  <sheetFormatPr baseColWidth="10" defaultColWidth="8.88671875" defaultRowHeight="14.25"/>
  <cols>
    <col min="1" max="1" width="2.77734375" customWidth="1"/>
    <col min="2" max="2" width="18.44140625" customWidth="1"/>
    <col min="3" max="8" width="17.77734375" customWidth="1"/>
    <col min="9" max="9" width="2.77734375" customWidth="1"/>
    <col min="10" max="10" width="10.6640625" customWidth="1"/>
  </cols>
  <sheetData>
    <row r="1" spans="2:8" ht="59.25" customHeight="1">
      <c r="B1" s="27" t="str">
        <f>"Mars "&amp;AnnéeCalendrier</f>
        <v>Mars 2025</v>
      </c>
      <c r="C1" s="28"/>
      <c r="D1" s="28"/>
      <c r="E1" s="29"/>
      <c r="F1" s="29"/>
      <c r="G1" s="29"/>
      <c r="H1" s="30"/>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JoursEtSemaines+DATE(AnnéeCalendrier,3,1)-WEEKDAY(DATE(AnnéeCalendrier,3,1),(DébutSemaine="Lundi")+1)+1</f>
        <v>45712</v>
      </c>
      <c r="C3" s="59">
        <v>45713</v>
      </c>
      <c r="D3" s="59">
        <v>45714</v>
      </c>
      <c r="E3" s="59">
        <v>45715</v>
      </c>
      <c r="F3" s="59">
        <v>45716</v>
      </c>
      <c r="G3" s="59">
        <v>45717</v>
      </c>
      <c r="H3" s="59">
        <v>45718</v>
      </c>
    </row>
    <row r="4" spans="2:8" ht="57.95" customHeight="1">
      <c r="B4" s="62"/>
      <c r="C4" s="62"/>
      <c r="D4" s="62"/>
      <c r="E4" s="62"/>
      <c r="F4" s="62"/>
      <c r="G4" s="62"/>
      <c r="H4" s="59"/>
    </row>
    <row r="5" spans="2:8" ht="19.5" customHeight="1">
      <c r="B5" s="61">
        <f t="array" ref="B5:H5">JoursEtSemaines+DATE(AnnéeCalendrier,3,1)-WEEKDAY(DATE(AnnéeCalendrier,3,1),(DébutSemaine="Lundi")+1)+8</f>
        <v>45719</v>
      </c>
      <c r="C5" s="61">
        <v>45720</v>
      </c>
      <c r="D5" s="61">
        <v>45721</v>
      </c>
      <c r="E5" s="61">
        <v>45722</v>
      </c>
      <c r="F5" s="61">
        <v>45723</v>
      </c>
      <c r="G5" s="61">
        <v>45724</v>
      </c>
      <c r="H5" s="61">
        <v>45725</v>
      </c>
    </row>
    <row r="6" spans="2:8" ht="57.95" customHeight="1">
      <c r="B6" s="61"/>
      <c r="C6" s="61"/>
      <c r="D6" s="61"/>
      <c r="E6" s="61"/>
      <c r="F6" s="61"/>
      <c r="G6" s="61"/>
      <c r="H6" s="61"/>
    </row>
    <row r="7" spans="2:8" ht="19.5" customHeight="1">
      <c r="B7" s="59">
        <f t="array" ref="B7:H7">JoursEtSemaines+DATE(AnnéeCalendrier,3,1)-WEEKDAY(DATE(AnnéeCalendrier,3,1),(DébutSemaine="Lundi")+1)+15</f>
        <v>45726</v>
      </c>
      <c r="C7" s="59">
        <v>45727</v>
      </c>
      <c r="D7" s="59">
        <v>45728</v>
      </c>
      <c r="E7" s="59">
        <v>45729</v>
      </c>
      <c r="F7" s="59">
        <v>45730</v>
      </c>
      <c r="G7" s="59">
        <v>45731</v>
      </c>
      <c r="H7" s="59">
        <v>45732</v>
      </c>
    </row>
    <row r="8" spans="2:8" ht="57.95" customHeight="1">
      <c r="B8" s="59"/>
      <c r="C8" s="59"/>
      <c r="D8" s="59"/>
      <c r="E8" s="59"/>
      <c r="F8" s="59"/>
      <c r="G8" s="59"/>
      <c r="H8" s="59"/>
    </row>
    <row r="9" spans="2:8" ht="19.5" customHeight="1">
      <c r="B9" s="61">
        <f t="array" ref="B9:H9">JoursEtSemaines+DATE(AnnéeCalendrier,3,1)-WEEKDAY(DATE(AnnéeCalendrier,3,1),(DébutSemaine="Lundi")+1)+22</f>
        <v>45733</v>
      </c>
      <c r="C9" s="61">
        <v>45734</v>
      </c>
      <c r="D9" s="61">
        <v>45735</v>
      </c>
      <c r="E9" s="61">
        <v>45736</v>
      </c>
      <c r="F9" s="61">
        <v>45737</v>
      </c>
      <c r="G9" s="61">
        <v>45738</v>
      </c>
      <c r="H9" s="61">
        <v>45739</v>
      </c>
    </row>
    <row r="10" spans="2:8" ht="57.95" customHeight="1">
      <c r="B10" s="61"/>
      <c r="C10" s="61"/>
      <c r="D10" s="61"/>
      <c r="E10" s="61"/>
      <c r="F10" s="61"/>
      <c r="G10" s="61"/>
      <c r="H10" s="61"/>
    </row>
    <row r="11" spans="2:8" ht="19.5" customHeight="1">
      <c r="B11" s="59">
        <f t="array" ref="B11:H11">JoursEtSemaines+DATE(AnnéeCalendrier,3,1)-WEEKDAY(DATE(AnnéeCalendrier,3,1),(DébutSemaine="Lundi")+1)+29</f>
        <v>45740</v>
      </c>
      <c r="C11" s="59">
        <v>45741</v>
      </c>
      <c r="D11" s="59">
        <v>45742</v>
      </c>
      <c r="E11" s="59">
        <v>45743</v>
      </c>
      <c r="F11" s="59">
        <v>45744</v>
      </c>
      <c r="G11" s="59">
        <v>45745</v>
      </c>
      <c r="H11" s="59">
        <v>45746</v>
      </c>
    </row>
    <row r="12" spans="2:8" ht="57.95" customHeight="1">
      <c r="B12" s="59"/>
      <c r="C12" s="59"/>
      <c r="D12" s="59"/>
      <c r="E12" s="59"/>
      <c r="F12" s="59"/>
      <c r="G12" s="59"/>
      <c r="H12" s="59"/>
    </row>
    <row r="13" spans="2:8" ht="19.5" customHeight="1">
      <c r="B13" s="61">
        <f t="array" ref="B13:C13">JoursEtSemaines+DATE(AnnéeCalendrier,3,1)-WEEKDAY(DATE(AnnéeCalendrier,3,1),(DébutSemaine="Lundi")+1)+36</f>
        <v>45747</v>
      </c>
      <c r="C13" s="61">
        <v>45748</v>
      </c>
      <c r="D13" s="63" t="s">
        <v>0</v>
      </c>
      <c r="E13" s="68"/>
      <c r="F13" s="68"/>
      <c r="G13" s="68"/>
      <c r="H13" s="69"/>
    </row>
    <row r="14" spans="2:8" ht="57.95" customHeight="1">
      <c r="B14" s="61"/>
      <c r="C14" s="61"/>
      <c r="D14" s="7"/>
      <c r="E14" s="70"/>
      <c r="F14" s="70"/>
      <c r="G14" s="70"/>
      <c r="H14" s="71"/>
    </row>
  </sheetData>
  <mergeCells count="1">
    <mergeCell ref="E13:H14"/>
  </mergeCells>
  <conditionalFormatting sqref="B13:D13">
    <cfRule type="expression" dxfId="29" priority="7">
      <formula>AND(DAY(B13)&gt;=1,DAY(B13)&lt;=15)</formula>
    </cfRule>
  </conditionalFormatting>
  <conditionalFormatting sqref="B3:G3">
    <cfRule type="expression" dxfId="28" priority="1">
      <formula>DAY(B3)&gt;8</formula>
    </cfRule>
  </conditionalFormatting>
  <conditionalFormatting sqref="B11:H11">
    <cfRule type="expression" dxfId="27" priority="10">
      <formula>AND(DAY(B11)&gt;=1,DAY(B11)&lt;=15)</formula>
    </cfRule>
  </conditionalFormatting>
  <dataValidations xWindow="208" yWindow="410" count="9">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200-000000000000}"/>
    <dataValidation allowBlank="1" showInputMessage="1" showErrorMessage="1" prompt="Entrez les Notes dans cette cellule" sqref="E13:H14" xr:uid="{00000000-0002-0000-0200-000001000000}"/>
    <dataValidation allowBlank="1" showInputMessage="1" showErrorMessage="1" prompt="Entrez les Notes dans la cellule à droite" sqref="D13:D14" xr:uid="{00000000-0002-0000-0200-000002000000}"/>
    <dataValidation allowBlank="1" showInputMessage="1" showErrorMessage="1" prompt="Calendrier du mois de mars" sqref="A1" xr:uid="{00000000-0002-0000-0200-000003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200-000005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200-000006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200-000007000000}"/>
    <dataValidation allowBlank="1" showInputMessage="1" showErrorMessage="1" prompt="Jour de la semaine défini automatiquement." sqref="C2:H2" xr:uid="{00000000-0002-0000-0200-000008000000}"/>
    <dataValidation allowBlank="1" showInputMessage="1" showErrorMessage="1" prompt="L’année figurant dans cette cellule est automatiquement mise à jour. Sélectionnez une autre année dans la cellule K3 de la feuille de calcul pour modifier l’année" sqref="C1" xr:uid="{C1995E01-AAE3-4041-A81C-0B13ED717A16}"/>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4"/>
    <pageSetUpPr fitToPage="1"/>
  </sheetPr>
  <dimension ref="B1:H14"/>
  <sheetViews>
    <sheetView showGridLines="0" zoomScale="90" zoomScaleNormal="90" workbookViewId="0"/>
  </sheetViews>
  <sheetFormatPr baseColWidth="10" defaultColWidth="8.88671875" defaultRowHeight="14.25"/>
  <cols>
    <col min="1" max="1" width="2.77734375" customWidth="1"/>
    <col min="2" max="2" width="18.44140625" customWidth="1"/>
    <col min="3" max="8" width="17.77734375" customWidth="1"/>
    <col min="9" max="9" width="2.77734375" customWidth="1"/>
    <col min="10" max="10" width="10.6640625" customWidth="1"/>
  </cols>
  <sheetData>
    <row r="1" spans="2:8" ht="59.25" customHeight="1">
      <c r="B1" s="25" t="str">
        <f>"Avril "&amp;AnnéeCalendrier</f>
        <v>Avril 2025</v>
      </c>
      <c r="C1" s="11"/>
      <c r="D1" s="11"/>
      <c r="E1" s="12"/>
      <c r="F1" s="12"/>
      <c r="G1" s="12"/>
      <c r="H1" s="26"/>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JoursEtSemaines+DATE(AnnéeCalendrier,4,1)-WEEKDAY(DATE(AnnéeCalendrier,4,1),(DébutSemaine="Lundi")+1)+1</f>
        <v>45747</v>
      </c>
      <c r="C3" s="59">
        <v>45748</v>
      </c>
      <c r="D3" s="59">
        <v>45749</v>
      </c>
      <c r="E3" s="59">
        <v>45750</v>
      </c>
      <c r="F3" s="59">
        <v>45751</v>
      </c>
      <c r="G3" s="59">
        <v>45752</v>
      </c>
      <c r="H3" s="59">
        <v>45753</v>
      </c>
    </row>
    <row r="4" spans="2:8" ht="57.95" customHeight="1">
      <c r="B4" s="59"/>
      <c r="C4" s="59"/>
      <c r="D4" s="59"/>
      <c r="E4" s="59"/>
      <c r="F4" s="59"/>
      <c r="G4" s="59"/>
      <c r="H4" s="59"/>
    </row>
    <row r="5" spans="2:8" ht="19.5" customHeight="1">
      <c r="B5" s="61">
        <f t="array" ref="B5:H5">JoursEtSemaines+DATE(AnnéeCalendrier,4,1)-WEEKDAY(DATE(AnnéeCalendrier,4,1),(DébutSemaine="Lundi")+1)+8</f>
        <v>45754</v>
      </c>
      <c r="C5" s="61">
        <v>45755</v>
      </c>
      <c r="D5" s="61">
        <v>45756</v>
      </c>
      <c r="E5" s="61">
        <v>45757</v>
      </c>
      <c r="F5" s="61">
        <v>45758</v>
      </c>
      <c r="G5" s="61">
        <v>45759</v>
      </c>
      <c r="H5" s="61">
        <v>45760</v>
      </c>
    </row>
    <row r="6" spans="2:8" ht="57.95" customHeight="1">
      <c r="B6" s="61"/>
      <c r="C6" s="61"/>
      <c r="D6" s="61"/>
      <c r="E6" s="61"/>
      <c r="F6" s="61"/>
      <c r="G6" s="61"/>
      <c r="H6" s="61"/>
    </row>
    <row r="7" spans="2:8" ht="19.5" customHeight="1">
      <c r="B7" s="59">
        <f t="array" ref="B7:H7">JoursEtSemaines+DATE(AnnéeCalendrier,4,1)-WEEKDAY(DATE(AnnéeCalendrier,4,1),(DébutSemaine="Lundi")+1)+15</f>
        <v>45761</v>
      </c>
      <c r="C7" s="59">
        <v>45762</v>
      </c>
      <c r="D7" s="59">
        <v>45763</v>
      </c>
      <c r="E7" s="59">
        <v>45764</v>
      </c>
      <c r="F7" s="59">
        <v>45765</v>
      </c>
      <c r="G7" s="59">
        <v>45766</v>
      </c>
      <c r="H7" s="59">
        <v>45767</v>
      </c>
    </row>
    <row r="8" spans="2:8" ht="57.95" customHeight="1">
      <c r="B8" s="59"/>
      <c r="C8" s="59"/>
      <c r="D8" s="59"/>
      <c r="E8" s="59"/>
      <c r="F8" s="59"/>
      <c r="G8" s="59"/>
      <c r="H8" s="59"/>
    </row>
    <row r="9" spans="2:8" ht="19.5" customHeight="1">
      <c r="B9" s="61">
        <f t="array" ref="B9:H9">JoursEtSemaines+DATE(AnnéeCalendrier,4,1)-WEEKDAY(DATE(AnnéeCalendrier,4,1),(DébutSemaine="Lundi")+1)+22</f>
        <v>45768</v>
      </c>
      <c r="C9" s="61">
        <v>45769</v>
      </c>
      <c r="D9" s="61">
        <v>45770</v>
      </c>
      <c r="E9" s="61">
        <v>45771</v>
      </c>
      <c r="F9" s="61">
        <v>45772</v>
      </c>
      <c r="G9" s="61">
        <v>45773</v>
      </c>
      <c r="H9" s="61">
        <v>45774</v>
      </c>
    </row>
    <row r="10" spans="2:8" ht="57.95" customHeight="1">
      <c r="B10" s="61"/>
      <c r="C10" s="61"/>
      <c r="D10" s="61"/>
      <c r="E10" s="61"/>
      <c r="F10" s="61"/>
      <c r="G10" s="61"/>
      <c r="H10" s="61"/>
    </row>
    <row r="11" spans="2:8" ht="19.5" customHeight="1">
      <c r="B11" s="59">
        <f t="array" ref="B11:H11">JoursEtSemaines+DATE(AnnéeCalendrier,4,1)-WEEKDAY(DATE(AnnéeCalendrier,4,1),(DébutSemaine="Lundi")+1)+29</f>
        <v>45775</v>
      </c>
      <c r="C11" s="59">
        <v>45776</v>
      </c>
      <c r="D11" s="59">
        <v>45777</v>
      </c>
      <c r="E11" s="59">
        <v>45778</v>
      </c>
      <c r="F11" s="59">
        <v>45779</v>
      </c>
      <c r="G11" s="59">
        <v>45780</v>
      </c>
      <c r="H11" s="59">
        <v>45781</v>
      </c>
    </row>
    <row r="12" spans="2:8" ht="57.95" customHeight="1">
      <c r="B12" s="59"/>
      <c r="C12" s="59"/>
      <c r="D12" s="59"/>
      <c r="E12" s="59"/>
      <c r="F12" s="59"/>
      <c r="G12" s="59"/>
      <c r="H12" s="59"/>
    </row>
    <row r="13" spans="2:8" ht="19.5" customHeight="1">
      <c r="B13" s="61">
        <f t="array" ref="B13:C13">JoursEtSemaines+DATE(AnnéeCalendrier,4,1)-WEEKDAY(DATE(AnnéeCalendrier,4,1),(DébutSemaine="Lundi")+1)+36</f>
        <v>45782</v>
      </c>
      <c r="C13" s="61">
        <v>45783</v>
      </c>
      <c r="D13" s="63" t="s">
        <v>0</v>
      </c>
      <c r="E13" s="68"/>
      <c r="F13" s="68"/>
      <c r="G13" s="68"/>
      <c r="H13" s="69"/>
    </row>
    <row r="14" spans="2:8" ht="57.95" customHeight="1">
      <c r="B14" s="61"/>
      <c r="C14" s="61"/>
      <c r="D14" s="7"/>
      <c r="E14" s="70"/>
      <c r="F14" s="70"/>
      <c r="G14" s="70"/>
      <c r="H14" s="71"/>
    </row>
  </sheetData>
  <mergeCells count="1">
    <mergeCell ref="E13:H14"/>
  </mergeCells>
  <conditionalFormatting sqref="B13:D13">
    <cfRule type="expression" dxfId="26" priority="1">
      <formula>AND(DAY(B13)&gt;=1,DAY(B13)&lt;=15)</formula>
    </cfRule>
  </conditionalFormatting>
  <conditionalFormatting sqref="B3:G3">
    <cfRule type="expression" dxfId="25" priority="3">
      <formula>DAY(B3)&gt;8</formula>
    </cfRule>
  </conditionalFormatting>
  <conditionalFormatting sqref="B11:H11">
    <cfRule type="expression" dxfId="24" priority="4">
      <formula>AND(DAY(B11)&gt;=1,DAY(B11)&lt;=15)</formula>
    </cfRule>
  </conditionalFormatting>
  <dataValidations count="9">
    <dataValidation allowBlank="1" showInputMessage="1" showErrorMessage="1" prompt="Jour de la semaine défini automatiquement." sqref="C2:H2" xr:uid="{00000000-0002-0000-03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3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3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300-000003000000}"/>
    <dataValidation allowBlank="1" showInputMessage="1" showErrorMessage="1" prompt="Calendrier du mois d’avril" sqref="A1" xr:uid="{00000000-0002-0000-0300-000005000000}"/>
    <dataValidation allowBlank="1" showInputMessage="1" showErrorMessage="1" prompt="Entrez les Notes dans la cellule à droite" sqref="D13:D14" xr:uid="{00000000-0002-0000-0300-000006000000}"/>
    <dataValidation allowBlank="1" showInputMessage="1" showErrorMessage="1" prompt="Entrez les Notes dans cette cellule" sqref="E13:H14" xr:uid="{00000000-0002-0000-03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300-000008000000}"/>
    <dataValidation allowBlank="1" showInputMessage="1" showErrorMessage="1" prompt="L’année figurant dans cette cellule est automatiquement mise à jour. Sélectionnez une autre année dans la cellule K3 de la feuille de calcul pour modifier l’année" sqref="C1" xr:uid="{D16B5673-0252-4E4D-BE2B-2E1EE12D2911}"/>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5"/>
    <pageSetUpPr fitToPage="1"/>
  </sheetPr>
  <dimension ref="B1:H14"/>
  <sheetViews>
    <sheetView showGridLines="0" zoomScale="90" zoomScaleNormal="90" workbookViewId="0">
      <selection activeCell="M9" sqref="M9"/>
    </sheetView>
  </sheetViews>
  <sheetFormatPr baseColWidth="10" defaultColWidth="8.88671875" defaultRowHeight="14.25"/>
  <cols>
    <col min="1" max="1" width="2.77734375" customWidth="1"/>
    <col min="2" max="2" width="18.44140625" customWidth="1"/>
    <col min="3" max="8" width="17.77734375" customWidth="1"/>
    <col min="9" max="9" width="2.77734375" customWidth="1"/>
    <col min="10" max="10" width="10.6640625" customWidth="1"/>
  </cols>
  <sheetData>
    <row r="1" spans="2:8" ht="59.25" customHeight="1">
      <c r="B1" s="31" t="str">
        <f>"Mai "&amp;AnnéeCalendrier</f>
        <v>Mai 2025</v>
      </c>
      <c r="C1" s="32"/>
      <c r="D1" s="32"/>
      <c r="E1" s="33"/>
      <c r="F1" s="33"/>
      <c r="G1" s="33"/>
      <c r="H1" s="34"/>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JoursEtSemaines+DATE(AnnéeCalendrier,5,1)-WEEKDAY(DATE(AnnéeCalendrier,5,1),(DébutSemaine="Lundi")+1)+1</f>
        <v>45775</v>
      </c>
      <c r="C3" s="59">
        <v>45776</v>
      </c>
      <c r="D3" s="59">
        <v>45777</v>
      </c>
      <c r="E3" s="59">
        <v>45778</v>
      </c>
      <c r="F3" s="59">
        <v>45779</v>
      </c>
      <c r="G3" s="59">
        <v>45780</v>
      </c>
      <c r="H3" s="59">
        <v>45781</v>
      </c>
    </row>
    <row r="4" spans="2:8" ht="57.95" customHeight="1">
      <c r="B4" s="59"/>
      <c r="C4" s="59"/>
      <c r="D4" s="59"/>
      <c r="E4" s="59"/>
      <c r="F4" s="59"/>
      <c r="G4" s="59"/>
      <c r="H4" s="59"/>
    </row>
    <row r="5" spans="2:8" ht="19.5" customHeight="1">
      <c r="B5" s="61">
        <f t="array" ref="B5:H5">JoursEtSemaines+DATE(AnnéeCalendrier,5,1)-WEEKDAY(DATE(AnnéeCalendrier,5,1),(DébutSemaine="Lundi")+1)+8</f>
        <v>45782</v>
      </c>
      <c r="C5" s="61">
        <v>45783</v>
      </c>
      <c r="D5" s="61">
        <v>45784</v>
      </c>
      <c r="E5" s="61">
        <v>45785</v>
      </c>
      <c r="F5" s="61">
        <v>45786</v>
      </c>
      <c r="G5" s="61">
        <v>45787</v>
      </c>
      <c r="H5" s="61">
        <v>45788</v>
      </c>
    </row>
    <row r="6" spans="2:8" ht="57.95" customHeight="1">
      <c r="B6" s="61"/>
      <c r="C6" s="61"/>
      <c r="D6" s="61"/>
      <c r="E6" s="61"/>
      <c r="F6" s="61"/>
      <c r="G6" s="61"/>
      <c r="H6" s="61"/>
    </row>
    <row r="7" spans="2:8" ht="19.5" customHeight="1">
      <c r="B7" s="59">
        <f t="array" ref="B7:H7">JoursEtSemaines+DATE(AnnéeCalendrier,5,1)-WEEKDAY(DATE(AnnéeCalendrier,5,1),(DébutSemaine="Lundi")+1)+15</f>
        <v>45789</v>
      </c>
      <c r="C7" s="59">
        <v>45790</v>
      </c>
      <c r="D7" s="59">
        <v>45791</v>
      </c>
      <c r="E7" s="59">
        <v>45792</v>
      </c>
      <c r="F7" s="59">
        <v>45793</v>
      </c>
      <c r="G7" s="59">
        <v>45794</v>
      </c>
      <c r="H7" s="59">
        <v>45795</v>
      </c>
    </row>
    <row r="8" spans="2:8" ht="57.95" customHeight="1">
      <c r="B8" s="59"/>
      <c r="C8" s="59"/>
      <c r="D8" s="59"/>
      <c r="E8" s="59"/>
      <c r="F8" s="59"/>
      <c r="G8" s="59"/>
      <c r="H8" s="59"/>
    </row>
    <row r="9" spans="2:8" ht="19.5" customHeight="1">
      <c r="B9" s="61">
        <f t="array" ref="B9:H9">JoursEtSemaines+DATE(AnnéeCalendrier,5,1)-WEEKDAY(DATE(AnnéeCalendrier,5,1),(DébutSemaine="Lundi")+1)+22</f>
        <v>45796</v>
      </c>
      <c r="C9" s="61">
        <v>45797</v>
      </c>
      <c r="D9" s="61">
        <v>45798</v>
      </c>
      <c r="E9" s="61">
        <v>45799</v>
      </c>
      <c r="F9" s="61">
        <v>45800</v>
      </c>
      <c r="G9" s="61">
        <v>45801</v>
      </c>
      <c r="H9" s="61">
        <v>45802</v>
      </c>
    </row>
    <row r="10" spans="2:8" ht="57.95" customHeight="1">
      <c r="B10" s="61"/>
      <c r="C10" s="61"/>
      <c r="D10" s="61"/>
      <c r="E10" s="61"/>
      <c r="F10" s="61"/>
      <c r="G10" s="61"/>
      <c r="H10" s="61"/>
    </row>
    <row r="11" spans="2:8" ht="19.5" customHeight="1">
      <c r="B11" s="59">
        <f t="array" ref="B11:H11">JoursEtSemaines+DATE(AnnéeCalendrier,5,1)-WEEKDAY(DATE(AnnéeCalendrier,5,1),(DébutSemaine="Lundi")+1)+29</f>
        <v>45803</v>
      </c>
      <c r="C11" s="59">
        <v>45804</v>
      </c>
      <c r="D11" s="59">
        <v>45805</v>
      </c>
      <c r="E11" s="59">
        <v>45806</v>
      </c>
      <c r="F11" s="59">
        <v>45807</v>
      </c>
      <c r="G11" s="59">
        <v>45808</v>
      </c>
      <c r="H11" s="59">
        <v>45809</v>
      </c>
    </row>
    <row r="12" spans="2:8" ht="57.95" customHeight="1">
      <c r="B12" s="59"/>
      <c r="C12" s="59"/>
      <c r="D12" s="59"/>
      <c r="E12" s="59"/>
      <c r="F12" s="59"/>
      <c r="G12" s="59"/>
      <c r="H12" s="59"/>
    </row>
    <row r="13" spans="2:8" ht="19.5" customHeight="1">
      <c r="B13" s="61">
        <f t="array" ref="B13:C13">JoursEtSemaines+DATE(AnnéeCalendrier,5,1)-WEEKDAY(DATE(AnnéeCalendrier,5,1),(DébutSemaine="Lundi")+1)+36</f>
        <v>45810</v>
      </c>
      <c r="C13" s="61">
        <v>45811</v>
      </c>
      <c r="D13" s="63" t="s">
        <v>0</v>
      </c>
      <c r="E13" s="68"/>
      <c r="F13" s="68"/>
      <c r="G13" s="68"/>
      <c r="H13" s="69"/>
    </row>
    <row r="14" spans="2:8" ht="57.95" customHeight="1">
      <c r="B14" s="61"/>
      <c r="C14" s="61"/>
      <c r="D14" s="7"/>
      <c r="E14" s="70"/>
      <c r="F14" s="70"/>
      <c r="G14" s="70"/>
      <c r="H14" s="71"/>
    </row>
  </sheetData>
  <mergeCells count="1">
    <mergeCell ref="E13:H14"/>
  </mergeCells>
  <conditionalFormatting sqref="B13:D13">
    <cfRule type="expression" dxfId="23" priority="1">
      <formula>AND(DAY(B13)&gt;=1,DAY(B13)&lt;=15)</formula>
    </cfRule>
  </conditionalFormatting>
  <conditionalFormatting sqref="B3:G3">
    <cfRule type="expression" dxfId="22" priority="3">
      <formula>DAY(B3)&gt;8</formula>
    </cfRule>
  </conditionalFormatting>
  <conditionalFormatting sqref="B11:H11">
    <cfRule type="expression" dxfId="21" priority="4">
      <formula>AND(DAY(B11)&gt;=1,DAY(B11)&lt;=15)</formula>
    </cfRule>
  </conditionalFormatting>
  <dataValidations count="9">
    <dataValidation allowBlank="1" showInputMessage="1" showErrorMessage="1" prompt="Jour de la semaine défini automatiquement." sqref="C2:H2" xr:uid="{00000000-0002-0000-04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4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4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400-000003000000}"/>
    <dataValidation allowBlank="1" showInputMessage="1" showErrorMessage="1" prompt="Calendrier du mois de mai" sqref="A1" xr:uid="{00000000-0002-0000-0400-000005000000}"/>
    <dataValidation allowBlank="1" showInputMessage="1" showErrorMessage="1" prompt="Entrez les Notes dans la cellule à droite" sqref="D13:D14" xr:uid="{00000000-0002-0000-0400-000006000000}"/>
    <dataValidation allowBlank="1" showInputMessage="1" showErrorMessage="1" prompt="Entrez les Notes dans cette cellule" sqref="E13:H14" xr:uid="{00000000-0002-0000-04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400-000008000000}"/>
    <dataValidation allowBlank="1" showInputMessage="1" showErrorMessage="1" prompt="L’année figurant dans cette cellule est automatiquement mise à jour. Sélectionnez une autre année dans la cellule K3 de la feuille de calcul pour modifier l’année" sqref="C1" xr:uid="{ABE90B0D-7A98-427F-982B-03C8A65C5CD7}"/>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7" tint="0.59999389629810485"/>
    <pageSetUpPr fitToPage="1"/>
  </sheetPr>
  <dimension ref="B1:H14"/>
  <sheetViews>
    <sheetView showGridLines="0" zoomScale="90" zoomScaleNormal="90" workbookViewId="0"/>
  </sheetViews>
  <sheetFormatPr baseColWidth="10" defaultColWidth="8.88671875" defaultRowHeight="14.25"/>
  <cols>
    <col min="1" max="1" width="2.77734375" customWidth="1"/>
    <col min="2" max="2" width="18.44140625" customWidth="1"/>
    <col min="3" max="8" width="17.77734375" customWidth="1"/>
    <col min="9" max="9" width="2.77734375" customWidth="1"/>
    <col min="10" max="10" width="10.6640625" customWidth="1"/>
  </cols>
  <sheetData>
    <row r="1" spans="2:8" ht="59.25" customHeight="1">
      <c r="B1" s="17" t="str">
        <f>"Juin "&amp;AnnéeCalendrier</f>
        <v>Juin 2025</v>
      </c>
      <c r="C1" s="18"/>
      <c r="D1" s="18"/>
      <c r="E1" s="19"/>
      <c r="F1" s="19"/>
      <c r="G1" s="19"/>
      <c r="H1" s="20"/>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JoursEtSemaines+DATE(AnnéeCalendrier,6,1)-WEEKDAY(DATE(AnnéeCalendrier,6,1),(DébutSemaine="Lundi")+1)+1</f>
        <v>45803</v>
      </c>
      <c r="C3" s="59">
        <v>45804</v>
      </c>
      <c r="D3" s="59">
        <v>45805</v>
      </c>
      <c r="E3" s="59">
        <v>45806</v>
      </c>
      <c r="F3" s="59">
        <v>45807</v>
      </c>
      <c r="G3" s="59">
        <v>45808</v>
      </c>
      <c r="H3" s="59">
        <v>45809</v>
      </c>
    </row>
    <row r="4" spans="2:8" ht="57.95" customHeight="1">
      <c r="B4" s="59"/>
      <c r="C4" s="59"/>
      <c r="D4" s="59"/>
      <c r="E4" s="59"/>
      <c r="F4" s="59"/>
      <c r="G4" s="59"/>
      <c r="H4" s="59"/>
    </row>
    <row r="5" spans="2:8" ht="19.5" customHeight="1">
      <c r="B5" s="61">
        <f t="array" ref="B5:H5">JoursEtSemaines+DATE(AnnéeCalendrier,6,1)-WEEKDAY(DATE(AnnéeCalendrier,6,1),(DébutSemaine="Lundi")+1)+8</f>
        <v>45810</v>
      </c>
      <c r="C5" s="61">
        <v>45811</v>
      </c>
      <c r="D5" s="61">
        <v>45812</v>
      </c>
      <c r="E5" s="61">
        <v>45813</v>
      </c>
      <c r="F5" s="61">
        <v>45814</v>
      </c>
      <c r="G5" s="61">
        <v>45815</v>
      </c>
      <c r="H5" s="61">
        <v>45816</v>
      </c>
    </row>
    <row r="6" spans="2:8" ht="57.95" customHeight="1">
      <c r="B6" s="61"/>
      <c r="C6" s="61"/>
      <c r="D6" s="61"/>
      <c r="E6" s="61"/>
      <c r="F6" s="61"/>
      <c r="G6" s="61"/>
      <c r="H6" s="61"/>
    </row>
    <row r="7" spans="2:8" ht="19.5" customHeight="1">
      <c r="B7" s="59">
        <f t="array" ref="B7:H7">JoursEtSemaines+DATE(AnnéeCalendrier,6,1)-WEEKDAY(DATE(AnnéeCalendrier,6,1),(DébutSemaine="Lundi")+1)+15</f>
        <v>45817</v>
      </c>
      <c r="C7" s="59">
        <v>45818</v>
      </c>
      <c r="D7" s="59">
        <v>45819</v>
      </c>
      <c r="E7" s="59">
        <v>45820</v>
      </c>
      <c r="F7" s="59">
        <v>45821</v>
      </c>
      <c r="G7" s="59">
        <v>45822</v>
      </c>
      <c r="H7" s="59">
        <v>45823</v>
      </c>
    </row>
    <row r="8" spans="2:8" ht="57.95" customHeight="1">
      <c r="B8" s="59"/>
      <c r="C8" s="59"/>
      <c r="D8" s="59"/>
      <c r="E8" s="59"/>
      <c r="F8" s="59"/>
      <c r="G8" s="59"/>
      <c r="H8" s="59"/>
    </row>
    <row r="9" spans="2:8" ht="19.5" customHeight="1">
      <c r="B9" s="61">
        <f t="array" ref="B9:H9">JoursEtSemaines+DATE(AnnéeCalendrier,6,1)-WEEKDAY(DATE(AnnéeCalendrier,6,1),(DébutSemaine="Lundi")+1)+22</f>
        <v>45824</v>
      </c>
      <c r="C9" s="61">
        <v>45825</v>
      </c>
      <c r="D9" s="61">
        <v>45826</v>
      </c>
      <c r="E9" s="61">
        <v>45827</v>
      </c>
      <c r="F9" s="61">
        <v>45828</v>
      </c>
      <c r="G9" s="61">
        <v>45829</v>
      </c>
      <c r="H9" s="61">
        <v>45830</v>
      </c>
    </row>
    <row r="10" spans="2:8" ht="57.95" customHeight="1">
      <c r="B10" s="61"/>
      <c r="C10" s="61"/>
      <c r="D10" s="61"/>
      <c r="E10" s="61"/>
      <c r="F10" s="61"/>
      <c r="G10" s="61"/>
      <c r="H10" s="61"/>
    </row>
    <row r="11" spans="2:8" ht="19.5" customHeight="1">
      <c r="B11" s="59">
        <f t="array" ref="B11:H11">JoursEtSemaines+DATE(AnnéeCalendrier,6,1)-WEEKDAY(DATE(AnnéeCalendrier,6,1),(DébutSemaine="Lundi")+1)+29</f>
        <v>45831</v>
      </c>
      <c r="C11" s="59">
        <v>45832</v>
      </c>
      <c r="D11" s="59">
        <v>45833</v>
      </c>
      <c r="E11" s="59">
        <v>45834</v>
      </c>
      <c r="F11" s="59">
        <v>45835</v>
      </c>
      <c r="G11" s="59">
        <v>45836</v>
      </c>
      <c r="H11" s="59">
        <v>45837</v>
      </c>
    </row>
    <row r="12" spans="2:8" ht="57.95" customHeight="1">
      <c r="B12" s="59"/>
      <c r="C12" s="59"/>
      <c r="D12" s="59"/>
      <c r="E12" s="59"/>
      <c r="F12" s="59"/>
      <c r="G12" s="59"/>
      <c r="H12" s="59"/>
    </row>
    <row r="13" spans="2:8" ht="19.5" customHeight="1">
      <c r="B13" s="61">
        <f t="array" ref="B13:C13">JoursEtSemaines+DATE(AnnéeCalendrier,6,1)-WEEKDAY(DATE(AnnéeCalendrier,6,1),(DébutSemaine="Lundi")+1)+36</f>
        <v>45838</v>
      </c>
      <c r="C13" s="61">
        <v>45839</v>
      </c>
      <c r="D13" s="63" t="s">
        <v>0</v>
      </c>
      <c r="E13" s="68"/>
      <c r="F13" s="68"/>
      <c r="G13" s="68"/>
      <c r="H13" s="69"/>
    </row>
    <row r="14" spans="2:8" ht="57.95" customHeight="1">
      <c r="B14" s="61"/>
      <c r="C14" s="61"/>
      <c r="D14" s="7"/>
      <c r="E14" s="70"/>
      <c r="F14" s="70"/>
      <c r="G14" s="70"/>
      <c r="H14" s="71"/>
    </row>
  </sheetData>
  <mergeCells count="1">
    <mergeCell ref="E13:H14"/>
  </mergeCells>
  <conditionalFormatting sqref="B13:D13">
    <cfRule type="expression" dxfId="20" priority="1">
      <formula>AND(DAY(B13)&gt;=1,DAY(B13)&lt;=15)</formula>
    </cfRule>
  </conditionalFormatting>
  <conditionalFormatting sqref="B3:G3">
    <cfRule type="expression" dxfId="19" priority="3">
      <formula>DAY(B3)&gt;8</formula>
    </cfRule>
  </conditionalFormatting>
  <conditionalFormatting sqref="B11:H11">
    <cfRule type="expression" dxfId="18" priority="4">
      <formula>AND(DAY(B11)&gt;=1,DAY(B11)&lt;=15)</formula>
    </cfRule>
  </conditionalFormatting>
  <dataValidations count="9">
    <dataValidation allowBlank="1" showInputMessage="1" showErrorMessage="1" prompt="Jour de la semaine défini automatiquement." sqref="C2:H2" xr:uid="{00000000-0002-0000-05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5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5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500-000003000000}"/>
    <dataValidation allowBlank="1" showInputMessage="1" showErrorMessage="1" prompt="Calendrier du mois de juin" sqref="A1" xr:uid="{00000000-0002-0000-0500-000005000000}"/>
    <dataValidation allowBlank="1" showInputMessage="1" showErrorMessage="1" prompt="Entrez les Notes dans la cellule à droite" sqref="D13:D14" xr:uid="{00000000-0002-0000-0500-000006000000}"/>
    <dataValidation allowBlank="1" showInputMessage="1" showErrorMessage="1" prompt="Entrez les Notes dans cette cellule" sqref="E13:H14" xr:uid="{00000000-0002-0000-05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500-000008000000}"/>
    <dataValidation allowBlank="1" showInputMessage="1" showErrorMessage="1" prompt="L’année figurant dans cette cellule est automatiquement mise à jour. Sélectionnez une autre année dans la cellule K3 de la feuille de calcul pour modifier l’année" sqref="C1" xr:uid="{3B5EBA9E-6F2A-4A06-88F5-C22A25660616}"/>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7"/>
    <pageSetUpPr fitToPage="1"/>
  </sheetPr>
  <dimension ref="B1:H14"/>
  <sheetViews>
    <sheetView showGridLines="0" zoomScale="90" zoomScaleNormal="90" workbookViewId="0">
      <selection activeCell="N4" sqref="N4"/>
    </sheetView>
  </sheetViews>
  <sheetFormatPr baseColWidth="10" defaultColWidth="8.88671875" defaultRowHeight="14.25"/>
  <cols>
    <col min="1" max="1" width="2.77734375" customWidth="1"/>
    <col min="2" max="2" width="18.44140625" customWidth="1"/>
    <col min="3" max="8" width="17.77734375" customWidth="1"/>
    <col min="9" max="9" width="2.77734375" customWidth="1"/>
    <col min="10" max="10" width="10.6640625" customWidth="1"/>
  </cols>
  <sheetData>
    <row r="1" spans="2:8" ht="59.25" customHeight="1">
      <c r="B1" s="35" t="str">
        <f>"Juillet "&amp;AnnéeCalendrier</f>
        <v>Juillet 2025</v>
      </c>
      <c r="C1" s="36"/>
      <c r="D1" s="36"/>
      <c r="E1" s="37"/>
      <c r="F1" s="37"/>
      <c r="G1" s="37"/>
      <c r="H1" s="38"/>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JoursEtSemaines+DATE(AnnéeCalendrier,7,1)-WEEKDAY(DATE(AnnéeCalendrier,7,1),(DébutSemaine="Lundi")+1)+1</f>
        <v>45838</v>
      </c>
      <c r="C3" s="59">
        <v>45839</v>
      </c>
      <c r="D3" s="59">
        <v>45840</v>
      </c>
      <c r="E3" s="59">
        <v>45841</v>
      </c>
      <c r="F3" s="59">
        <v>45842</v>
      </c>
      <c r="G3" s="59">
        <v>45843</v>
      </c>
      <c r="H3" s="59">
        <v>45844</v>
      </c>
    </row>
    <row r="4" spans="2:8" ht="57.95" customHeight="1">
      <c r="B4" s="59"/>
      <c r="C4" s="59"/>
      <c r="D4" s="59"/>
      <c r="E4" s="59"/>
      <c r="F4" s="59"/>
      <c r="G4" s="59"/>
      <c r="H4" s="59"/>
    </row>
    <row r="5" spans="2:8" ht="19.5" customHeight="1">
      <c r="B5" s="61">
        <f t="array" ref="B5:H5">JoursEtSemaines+DATE(AnnéeCalendrier,7,1)-WEEKDAY(DATE(AnnéeCalendrier,7,1),(DébutSemaine="Lundi")+1)+8</f>
        <v>45845</v>
      </c>
      <c r="C5" s="61">
        <v>45846</v>
      </c>
      <c r="D5" s="61">
        <v>45847</v>
      </c>
      <c r="E5" s="61">
        <v>45848</v>
      </c>
      <c r="F5" s="61">
        <v>45849</v>
      </c>
      <c r="G5" s="61">
        <v>45850</v>
      </c>
      <c r="H5" s="61">
        <v>45851</v>
      </c>
    </row>
    <row r="6" spans="2:8" ht="57.95" customHeight="1">
      <c r="B6" s="61"/>
      <c r="C6" s="61"/>
      <c r="D6" s="61"/>
      <c r="E6" s="61"/>
      <c r="F6" s="61"/>
      <c r="G6" s="61"/>
      <c r="H6" s="61" t="s">
        <v>14</v>
      </c>
    </row>
    <row r="7" spans="2:8" ht="19.5" customHeight="1">
      <c r="B7" s="59">
        <f t="array" ref="B7:H7">JoursEtSemaines+DATE(AnnéeCalendrier,7,1)-WEEKDAY(DATE(AnnéeCalendrier,7,1),(DébutSemaine="Lundi")+1)+15</f>
        <v>45852</v>
      </c>
      <c r="C7" s="59">
        <v>45853</v>
      </c>
      <c r="D7" s="59">
        <v>45854</v>
      </c>
      <c r="E7" s="59">
        <v>45855</v>
      </c>
      <c r="F7" s="59">
        <v>45856</v>
      </c>
      <c r="G7" s="59">
        <v>45857</v>
      </c>
      <c r="H7" s="59">
        <v>45858</v>
      </c>
    </row>
    <row r="8" spans="2:8" ht="57.95" customHeight="1">
      <c r="B8" s="64" t="s">
        <v>15</v>
      </c>
      <c r="C8" s="59"/>
      <c r="D8" s="59"/>
      <c r="E8" s="59"/>
      <c r="F8" s="59"/>
      <c r="G8" s="59"/>
      <c r="H8" s="59"/>
    </row>
    <row r="9" spans="2:8" ht="19.5" customHeight="1">
      <c r="B9" s="61">
        <f t="array" ref="B9:H9">JoursEtSemaines+DATE(AnnéeCalendrier,7,1)-WEEKDAY(DATE(AnnéeCalendrier,7,1),(DébutSemaine="Lundi")+1)+22</f>
        <v>45859</v>
      </c>
      <c r="C9" s="61">
        <v>45860</v>
      </c>
      <c r="D9" s="61">
        <v>45861</v>
      </c>
      <c r="E9" s="61">
        <v>45862</v>
      </c>
      <c r="F9" s="61">
        <v>45863</v>
      </c>
      <c r="G9" s="61">
        <v>45864</v>
      </c>
      <c r="H9" s="61">
        <v>45865</v>
      </c>
    </row>
    <row r="10" spans="2:8" ht="57.95" customHeight="1">
      <c r="B10" s="61"/>
      <c r="C10" s="61"/>
      <c r="D10" s="61"/>
      <c r="E10" s="61"/>
      <c r="F10" s="61"/>
      <c r="G10" s="61"/>
      <c r="H10" s="61"/>
    </row>
    <row r="11" spans="2:8" ht="19.5" customHeight="1">
      <c r="B11" s="59">
        <f t="array" ref="B11:H11">JoursEtSemaines+DATE(AnnéeCalendrier,7,1)-WEEKDAY(DATE(AnnéeCalendrier,7,1),(DébutSemaine="Lundi")+1)+29</f>
        <v>45866</v>
      </c>
      <c r="C11" s="59">
        <v>45867</v>
      </c>
      <c r="D11" s="59">
        <v>45868</v>
      </c>
      <c r="E11" s="59">
        <v>45869</v>
      </c>
      <c r="F11" s="59">
        <v>45870</v>
      </c>
      <c r="G11" s="59">
        <v>45871</v>
      </c>
      <c r="H11" s="59">
        <v>45872</v>
      </c>
    </row>
    <row r="12" spans="2:8" ht="57.95" customHeight="1">
      <c r="B12" s="59"/>
      <c r="C12" s="59"/>
      <c r="D12" s="59"/>
      <c r="E12" s="59"/>
      <c r="F12" s="59"/>
      <c r="G12" s="59"/>
      <c r="H12" s="59"/>
    </row>
    <row r="13" spans="2:8" ht="19.5" customHeight="1">
      <c r="B13" s="61">
        <f t="array" ref="B13:C13">JoursEtSemaines+DATE(AnnéeCalendrier,7,1)-WEEKDAY(DATE(AnnéeCalendrier,7,1),(DébutSemaine="Lundi")+1)+36</f>
        <v>45873</v>
      </c>
      <c r="C13" s="61">
        <v>45874</v>
      </c>
      <c r="D13" s="63" t="s">
        <v>0</v>
      </c>
      <c r="E13" s="68"/>
      <c r="F13" s="68"/>
      <c r="G13" s="68"/>
      <c r="H13" s="69"/>
    </row>
    <row r="14" spans="2:8" ht="57.95" customHeight="1">
      <c r="B14" s="61"/>
      <c r="C14" s="61"/>
      <c r="D14" s="7"/>
      <c r="E14" s="70"/>
      <c r="F14" s="70"/>
      <c r="G14" s="70"/>
      <c r="H14" s="71"/>
    </row>
  </sheetData>
  <dataConsolidate/>
  <mergeCells count="1">
    <mergeCell ref="E13:H14"/>
  </mergeCells>
  <conditionalFormatting sqref="B13:D13">
    <cfRule type="expression" dxfId="17" priority="1">
      <formula>AND(DAY(B13)&gt;=1,DAY(B13)&lt;=15)</formula>
    </cfRule>
  </conditionalFormatting>
  <conditionalFormatting sqref="B3:G3">
    <cfRule type="expression" dxfId="16" priority="3">
      <formula>DAY(B3)&gt;8</formula>
    </cfRule>
  </conditionalFormatting>
  <conditionalFormatting sqref="B11:H11">
    <cfRule type="expression" dxfId="15" priority="4">
      <formula>AND(DAY(B11)&gt;=1,DAY(B11)&lt;=15)</formula>
    </cfRule>
  </conditionalFormatting>
  <dataValidations count="9">
    <dataValidation allowBlank="1" showInputMessage="1" showErrorMessage="1" prompt="Jour de la semaine défini automatiquement." sqref="C2:H2" xr:uid="{00000000-0002-0000-06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6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6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600-000003000000}"/>
    <dataValidation allowBlank="1" showInputMessage="1" showErrorMessage="1" prompt="L’année figurant dans cette cellule est automatiquement mise à jour. Sélectionnez une autre année dans la cellule K3 de la feuille de calcul pour modifier l’année" sqref="C1" xr:uid="{00000000-0002-0000-0600-000004000000}"/>
    <dataValidation allowBlank="1" showInputMessage="1" showErrorMessage="1" prompt="Calendrier du mois de juillet" sqref="A1" xr:uid="{00000000-0002-0000-0600-000005000000}"/>
    <dataValidation allowBlank="1" showInputMessage="1" showErrorMessage="1" prompt="Entrez les Notes dans la cellule à droite" sqref="D13:D14" xr:uid="{00000000-0002-0000-0600-000006000000}"/>
    <dataValidation allowBlank="1" showInputMessage="1" showErrorMessage="1" prompt="Entrez les Notes dans cette cellule" sqref="E13:H14" xr:uid="{00000000-0002-0000-06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600-000008000000}"/>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8"/>
    <pageSetUpPr fitToPage="1"/>
  </sheetPr>
  <dimension ref="B1:H14"/>
  <sheetViews>
    <sheetView showGridLines="0" zoomScale="90" zoomScaleNormal="90" workbookViewId="0">
      <selection activeCell="N8" sqref="N8"/>
    </sheetView>
  </sheetViews>
  <sheetFormatPr baseColWidth="10" defaultColWidth="8.88671875" defaultRowHeight="14.25"/>
  <cols>
    <col min="1" max="1" width="2.77734375" customWidth="1"/>
    <col min="2" max="2" width="18.44140625" customWidth="1"/>
    <col min="3" max="8" width="17.77734375" customWidth="1"/>
    <col min="9" max="9" width="2.77734375" customWidth="1"/>
    <col min="10" max="10" width="10.6640625" customWidth="1"/>
  </cols>
  <sheetData>
    <row r="1" spans="2:8" ht="59.25" customHeight="1">
      <c r="B1" s="39" t="str">
        <f>"Août "&amp;AnnéeCalendrier</f>
        <v>Août 2025</v>
      </c>
      <c r="C1" s="40"/>
      <c r="D1" s="40"/>
      <c r="E1" s="41"/>
      <c r="F1" s="41"/>
      <c r="G1" s="41"/>
      <c r="H1" s="42"/>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JoursEtSemaines+DATE(AnnéeCalendrier,8,1)-WEEKDAY(DATE(AnnéeCalendrier,8,1),(DébutSemaine="Lundi")+1)+1</f>
        <v>45866</v>
      </c>
      <c r="C3" s="59">
        <v>45867</v>
      </c>
      <c r="D3" s="59">
        <v>45868</v>
      </c>
      <c r="E3" s="59">
        <v>45869</v>
      </c>
      <c r="F3" s="59">
        <v>45870</v>
      </c>
      <c r="G3" s="59">
        <v>45871</v>
      </c>
      <c r="H3" s="59">
        <v>45872</v>
      </c>
    </row>
    <row r="4" spans="2:8" ht="57.95" customHeight="1">
      <c r="B4" s="59"/>
      <c r="C4" s="59"/>
      <c r="D4" s="59"/>
      <c r="E4" s="59"/>
      <c r="F4" s="59"/>
      <c r="G4" s="59"/>
      <c r="H4" s="59"/>
    </row>
    <row r="5" spans="2:8" ht="19.5" customHeight="1">
      <c r="B5" s="61">
        <f t="array" ref="B5:H5">JoursEtSemaines+DATE(AnnéeCalendrier,8,1)-WEEKDAY(DATE(AnnéeCalendrier,8,1),(DébutSemaine="Lundi")+1)+8</f>
        <v>45873</v>
      </c>
      <c r="C5" s="61">
        <v>45874</v>
      </c>
      <c r="D5" s="61">
        <v>45875</v>
      </c>
      <c r="E5" s="61">
        <v>45876</v>
      </c>
      <c r="F5" s="61">
        <v>45877</v>
      </c>
      <c r="G5" s="61">
        <v>45878</v>
      </c>
      <c r="H5" s="61">
        <v>45879</v>
      </c>
    </row>
    <row r="6" spans="2:8" ht="57.95" customHeight="1">
      <c r="B6" s="61"/>
      <c r="C6" s="61"/>
      <c r="D6" s="61"/>
      <c r="E6" s="61"/>
      <c r="F6" s="61" t="s">
        <v>17</v>
      </c>
      <c r="G6" s="61"/>
      <c r="H6" s="65" t="s">
        <v>11</v>
      </c>
    </row>
    <row r="7" spans="2:8" ht="19.5" customHeight="1">
      <c r="B7" s="59">
        <f t="array" ref="B7:H7">JoursEtSemaines+DATE(AnnéeCalendrier,8,1)-WEEKDAY(DATE(AnnéeCalendrier,8,1),(DébutSemaine="Lundi")+1)+15</f>
        <v>45880</v>
      </c>
      <c r="C7" s="59">
        <v>45881</v>
      </c>
      <c r="D7" s="59">
        <v>45882</v>
      </c>
      <c r="E7" s="59">
        <v>45883</v>
      </c>
      <c r="F7" s="59">
        <v>45884</v>
      </c>
      <c r="G7" s="59">
        <v>45885</v>
      </c>
      <c r="H7" s="59">
        <v>45886</v>
      </c>
    </row>
    <row r="8" spans="2:8" ht="57.95" customHeight="1">
      <c r="B8" s="59"/>
      <c r="C8" s="59"/>
      <c r="D8" s="59"/>
      <c r="E8" s="59"/>
      <c r="F8" s="59"/>
      <c r="G8" s="59"/>
      <c r="H8" s="59"/>
    </row>
    <row r="9" spans="2:8" ht="19.5" customHeight="1">
      <c r="B9" s="61">
        <f t="array" ref="B9:H9">JoursEtSemaines+DATE(AnnéeCalendrier,8,1)-WEEKDAY(DATE(AnnéeCalendrier,8,1),(DébutSemaine="Lundi")+1)+22</f>
        <v>45887</v>
      </c>
      <c r="C9" s="61">
        <v>45888</v>
      </c>
      <c r="D9" s="61">
        <v>45889</v>
      </c>
      <c r="E9" s="61">
        <v>45890</v>
      </c>
      <c r="F9" s="61">
        <v>45891</v>
      </c>
      <c r="G9" s="61">
        <v>45892</v>
      </c>
      <c r="H9" s="61">
        <v>45893</v>
      </c>
    </row>
    <row r="10" spans="2:8" ht="57.95" customHeight="1">
      <c r="B10" s="61"/>
      <c r="C10" s="61"/>
      <c r="D10" s="61"/>
      <c r="E10" s="66" t="s">
        <v>12</v>
      </c>
      <c r="F10" s="66" t="s">
        <v>12</v>
      </c>
      <c r="G10" s="61"/>
      <c r="H10" s="61"/>
    </row>
    <row r="11" spans="2:8" ht="19.5" customHeight="1">
      <c r="B11" s="59">
        <f t="array" ref="B11:H11">JoursEtSemaines+DATE(AnnéeCalendrier,8,1)-WEEKDAY(DATE(AnnéeCalendrier,8,1),(DébutSemaine="Lundi")+1)+29</f>
        <v>45894</v>
      </c>
      <c r="C11" s="59">
        <v>45895</v>
      </c>
      <c r="D11" s="59">
        <v>45896</v>
      </c>
      <c r="E11" s="59">
        <v>45897</v>
      </c>
      <c r="F11" s="59">
        <v>45898</v>
      </c>
      <c r="G11" s="59">
        <v>45899</v>
      </c>
      <c r="H11" s="59">
        <v>45900</v>
      </c>
    </row>
    <row r="12" spans="2:8" ht="57.95" customHeight="1">
      <c r="B12" s="66" t="s">
        <v>13</v>
      </c>
      <c r="C12" s="66" t="s">
        <v>13</v>
      </c>
      <c r="D12" s="59"/>
      <c r="E12" s="66" t="s">
        <v>13</v>
      </c>
      <c r="F12" s="66" t="s">
        <v>13</v>
      </c>
      <c r="G12" s="59"/>
      <c r="H12" s="59"/>
    </row>
    <row r="13" spans="2:8" ht="19.5" customHeight="1">
      <c r="B13" s="61">
        <f t="array" ref="B13:C13">JoursEtSemaines+DATE(AnnéeCalendrier,8,1)-WEEKDAY(DATE(AnnéeCalendrier,8,1),(DébutSemaine="Lundi")+1)+36</f>
        <v>45901</v>
      </c>
      <c r="C13" s="61">
        <v>45902</v>
      </c>
      <c r="D13" s="63" t="s">
        <v>0</v>
      </c>
      <c r="E13" s="68"/>
      <c r="F13" s="68"/>
      <c r="G13" s="68"/>
      <c r="H13" s="69"/>
    </row>
    <row r="14" spans="2:8" ht="57.95" customHeight="1">
      <c r="B14" s="61"/>
      <c r="C14" s="61"/>
      <c r="D14" s="7"/>
      <c r="E14" s="70"/>
      <c r="F14" s="70"/>
      <c r="G14" s="70"/>
      <c r="H14" s="71"/>
    </row>
  </sheetData>
  <mergeCells count="1">
    <mergeCell ref="E13:H14"/>
  </mergeCells>
  <conditionalFormatting sqref="B13:D13">
    <cfRule type="expression" dxfId="14" priority="1">
      <formula>AND(DAY(B13)&gt;=1,DAY(B13)&lt;=15)</formula>
    </cfRule>
  </conditionalFormatting>
  <conditionalFormatting sqref="B3:G3">
    <cfRule type="expression" dxfId="13" priority="3">
      <formula>DAY(B3)&gt;8</formula>
    </cfRule>
  </conditionalFormatting>
  <conditionalFormatting sqref="B11:H11">
    <cfRule type="expression" dxfId="12" priority="4">
      <formula>AND(DAY(B11)&gt;=1,DAY(B11)&lt;=15)</formula>
    </cfRule>
  </conditionalFormatting>
  <dataValidations count="9">
    <dataValidation allowBlank="1" showInputMessage="1" showErrorMessage="1" prompt="Jour de la semaine défini automatiquement." sqref="C2:H2" xr:uid="{00000000-0002-0000-07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7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7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700-000003000000}"/>
    <dataValidation allowBlank="1" showInputMessage="1" showErrorMessage="1" prompt="Calendrier du mois d’août" sqref="A1" xr:uid="{00000000-0002-0000-0700-000005000000}"/>
    <dataValidation allowBlank="1" showInputMessage="1" showErrorMessage="1" prompt="Entrez les Notes dans la cellule à droite" sqref="D13:D14" xr:uid="{00000000-0002-0000-0700-000006000000}"/>
    <dataValidation allowBlank="1" showInputMessage="1" showErrorMessage="1" prompt="Entrez les Notes dans cette cellule" sqref="E13:H14" xr:uid="{00000000-0002-0000-07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700-000008000000}"/>
    <dataValidation allowBlank="1" showInputMessage="1" showErrorMessage="1" prompt="L’année figurant dans cette cellule est automatiquement mise à jour. Sélectionnez une autre année dans la cellule K3 de la feuille de calcul pour modifier l’année" sqref="C1" xr:uid="{66CA7BBB-AB5C-45C6-8652-E95B2C7872CF}"/>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8" tint="-0.249977111117893"/>
    <pageSetUpPr fitToPage="1"/>
  </sheetPr>
  <dimension ref="B1:H14"/>
  <sheetViews>
    <sheetView showGridLines="0" zoomScale="90" zoomScaleNormal="90" workbookViewId="0">
      <selection activeCell="H10" sqref="H10"/>
    </sheetView>
  </sheetViews>
  <sheetFormatPr baseColWidth="10" defaultColWidth="8.88671875" defaultRowHeight="14.25"/>
  <cols>
    <col min="1" max="1" width="2.77734375" customWidth="1"/>
    <col min="2" max="2" width="18.44140625" customWidth="1"/>
    <col min="3" max="8" width="17.77734375" customWidth="1"/>
    <col min="9" max="9" width="2.77734375" customWidth="1"/>
    <col min="10" max="10" width="10.6640625" customWidth="1"/>
  </cols>
  <sheetData>
    <row r="1" spans="2:8" ht="59.25" customHeight="1">
      <c r="B1" s="43" t="str">
        <f>"Septembre "&amp;AnnéeCalendrier</f>
        <v>Septembre 2025</v>
      </c>
      <c r="C1" s="44"/>
      <c r="D1" s="44"/>
      <c r="E1" s="45"/>
      <c r="F1" s="45"/>
      <c r="G1" s="45"/>
      <c r="H1" s="46"/>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JoursEtSemaines+DATE(AnnéeCalendrier,9,1)-WEEKDAY(DATE(AnnéeCalendrier,9,1),(DébutSemaine="Lundi")+1)+1</f>
        <v>45901</v>
      </c>
      <c r="C3" s="59">
        <v>45902</v>
      </c>
      <c r="D3" s="59">
        <v>45903</v>
      </c>
      <c r="E3" s="59">
        <v>45904</v>
      </c>
      <c r="F3" s="59">
        <v>45905</v>
      </c>
      <c r="G3" s="59">
        <v>45906</v>
      </c>
      <c r="H3" s="59">
        <v>45907</v>
      </c>
    </row>
    <row r="4" spans="2:8" ht="57.95" customHeight="1">
      <c r="B4" s="59"/>
      <c r="C4" s="59"/>
      <c r="D4" s="59"/>
      <c r="E4" s="59"/>
      <c r="F4" s="59"/>
      <c r="G4" s="59"/>
      <c r="H4" s="59"/>
    </row>
    <row r="5" spans="2:8" ht="19.5" customHeight="1">
      <c r="B5" s="61">
        <f t="array" ref="B5:H5">JoursEtSemaines+DATE(AnnéeCalendrier,9,1)-WEEKDAY(DATE(AnnéeCalendrier,9,1),(DébutSemaine="Lundi")+1)+8</f>
        <v>45908</v>
      </c>
      <c r="C5" s="61">
        <v>45909</v>
      </c>
      <c r="D5" s="61">
        <v>45910</v>
      </c>
      <c r="E5" s="61">
        <v>45911</v>
      </c>
      <c r="F5" s="61">
        <v>45912</v>
      </c>
      <c r="G5" s="61">
        <v>45913</v>
      </c>
      <c r="H5" s="61">
        <v>45914</v>
      </c>
    </row>
    <row r="6" spans="2:8" ht="57.95" customHeight="1">
      <c r="B6" s="61"/>
      <c r="C6" s="61"/>
      <c r="D6" s="61" t="s">
        <v>6</v>
      </c>
      <c r="E6" s="61"/>
      <c r="F6" s="61"/>
      <c r="G6" s="61"/>
      <c r="H6" s="61"/>
    </row>
    <row r="7" spans="2:8" ht="19.5" customHeight="1">
      <c r="B7" s="59">
        <f t="array" ref="B7:H7">JoursEtSemaines+DATE(AnnéeCalendrier,9,1)-WEEKDAY(DATE(AnnéeCalendrier,9,1),(DébutSemaine="Lundi")+1)+15</f>
        <v>45915</v>
      </c>
      <c r="C7" s="59">
        <v>45916</v>
      </c>
      <c r="D7" s="59">
        <v>45917</v>
      </c>
      <c r="E7" s="59">
        <v>45918</v>
      </c>
      <c r="F7" s="59">
        <v>45919</v>
      </c>
      <c r="G7" s="59">
        <v>45920</v>
      </c>
      <c r="H7" s="59">
        <v>45921</v>
      </c>
    </row>
    <row r="8" spans="2:8" ht="57.95" customHeight="1">
      <c r="B8" s="59"/>
      <c r="C8" s="59"/>
      <c r="D8" s="59"/>
      <c r="E8" s="59"/>
      <c r="F8" s="59"/>
      <c r="G8" s="64" t="s">
        <v>18</v>
      </c>
      <c r="H8" s="64" t="s">
        <v>19</v>
      </c>
    </row>
    <row r="9" spans="2:8" ht="19.5" customHeight="1">
      <c r="B9" s="61">
        <f t="array" ref="B9:H9">JoursEtSemaines+DATE(AnnéeCalendrier,9,1)-WEEKDAY(DATE(AnnéeCalendrier,9,1),(DébutSemaine="Lundi")+1)+22</f>
        <v>45922</v>
      </c>
      <c r="C9" s="61">
        <v>45923</v>
      </c>
      <c r="D9" s="61">
        <v>45924</v>
      </c>
      <c r="E9" s="61">
        <v>45925</v>
      </c>
      <c r="F9" s="61">
        <v>45926</v>
      </c>
      <c r="G9" s="61">
        <v>45927</v>
      </c>
      <c r="H9" s="61">
        <v>45928</v>
      </c>
    </row>
    <row r="10" spans="2:8" ht="72" customHeight="1">
      <c r="B10" s="61"/>
      <c r="C10" s="61"/>
      <c r="D10" s="61"/>
      <c r="E10" s="61"/>
      <c r="F10" s="61"/>
      <c r="G10" s="67" t="s">
        <v>7</v>
      </c>
      <c r="H10" s="61" t="s">
        <v>35</v>
      </c>
    </row>
    <row r="11" spans="2:8" ht="19.5" customHeight="1">
      <c r="B11" s="59">
        <f t="array" ref="B11:H11">JoursEtSemaines+DATE(AnnéeCalendrier,9,1)-WEEKDAY(DATE(AnnéeCalendrier,9,1),(DébutSemaine="Lundi")+1)+29</f>
        <v>45929</v>
      </c>
      <c r="C11" s="59">
        <v>45930</v>
      </c>
      <c r="D11" s="59">
        <v>45931</v>
      </c>
      <c r="E11" s="59">
        <v>45932</v>
      </c>
      <c r="F11" s="59">
        <v>45933</v>
      </c>
      <c r="G11" s="59">
        <v>45934</v>
      </c>
      <c r="H11" s="59">
        <v>45935</v>
      </c>
    </row>
    <row r="12" spans="2:8" ht="57.95" customHeight="1">
      <c r="B12" s="59"/>
      <c r="C12" s="59"/>
      <c r="D12" s="59"/>
      <c r="E12" s="59"/>
      <c r="F12" s="59"/>
      <c r="G12" s="59"/>
      <c r="H12" s="59"/>
    </row>
    <row r="13" spans="2:8" ht="19.5" customHeight="1">
      <c r="B13" s="61">
        <f t="array" ref="B13:C13">JoursEtSemaines+DATE(AnnéeCalendrier,9,1)-WEEKDAY(DATE(AnnéeCalendrier,9,1),(DébutSemaine="Lundi")+1)+36</f>
        <v>45936</v>
      </c>
      <c r="C13" s="61">
        <v>45937</v>
      </c>
      <c r="D13" s="63" t="s">
        <v>0</v>
      </c>
      <c r="E13" s="68"/>
      <c r="F13" s="68"/>
      <c r="G13" s="68"/>
      <c r="H13" s="69"/>
    </row>
    <row r="14" spans="2:8" ht="57.95" customHeight="1">
      <c r="B14" s="61"/>
      <c r="C14" s="61"/>
      <c r="D14" s="7"/>
      <c r="E14" s="70"/>
      <c r="F14" s="70"/>
      <c r="G14" s="70"/>
      <c r="H14" s="71"/>
    </row>
  </sheetData>
  <mergeCells count="1">
    <mergeCell ref="E13:H14"/>
  </mergeCells>
  <conditionalFormatting sqref="B13:D13">
    <cfRule type="expression" dxfId="11" priority="1">
      <formula>AND(DAY(B13)&gt;=1,DAY(B13)&lt;=15)</formula>
    </cfRule>
  </conditionalFormatting>
  <conditionalFormatting sqref="B3:G3">
    <cfRule type="expression" dxfId="10" priority="3">
      <formula>DAY(B3)&gt;8</formula>
    </cfRule>
  </conditionalFormatting>
  <conditionalFormatting sqref="B11:H11">
    <cfRule type="expression" dxfId="9" priority="4">
      <formula>AND(DAY(B11)&gt;=1,DAY(B11)&lt;=15)</formula>
    </cfRule>
  </conditionalFormatting>
  <dataValidations count="9">
    <dataValidation allowBlank="1" showInputMessage="1" showErrorMessage="1" prompt="Jour de la semaine défini automatiquement." sqref="C2:H2" xr:uid="{00000000-0002-0000-08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8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8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800-000003000000}"/>
    <dataValidation allowBlank="1" showInputMessage="1" showErrorMessage="1" prompt="Calendrier du mois de septembre" sqref="A1" xr:uid="{00000000-0002-0000-0800-000005000000}"/>
    <dataValidation allowBlank="1" showInputMessage="1" showErrorMessage="1" prompt="Entrez les Notes dans la cellule à droite" sqref="D13:D14" xr:uid="{00000000-0002-0000-0800-000006000000}"/>
    <dataValidation allowBlank="1" showInputMessage="1" showErrorMessage="1" prompt="Entrez les Notes dans cette cellule" sqref="E13:H14" xr:uid="{00000000-0002-0000-08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800-000008000000}"/>
    <dataValidation allowBlank="1" showInputMessage="1" showErrorMessage="1" prompt="L’année figurant dans cette cellule est automatiquement mise à jour. Sélectionnez une autre année dans la cellule K3 de la feuille de calcul pour modifier l’année" sqref="C1" xr:uid="{4435369A-E4BA-4CCE-AFA8-841FBD5E4294}"/>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12" ma:contentTypeDescription="Create a new document." ma:contentTypeScope="" ma:versionID="426e97fa315356fffbdcd9876fe988c2">
  <xsd:schema xmlns:xsd="http://www.w3.org/2001/XMLSchema" xmlns:xs="http://www.w3.org/2001/XMLSchema" xmlns:p="http://schemas.microsoft.com/office/2006/metadata/properties" xmlns:ns2="71af3243-3dd4-4a8d-8c0d-dd76da1f02a5" xmlns:ns3="16c05727-aa75-4e4a-9b5f-8a80a1165891" targetNamespace="http://schemas.microsoft.com/office/2006/metadata/properties" ma:root="true" ma:fieldsID="14b8f0def80e6d70ce3def20c90759ae" ns2:_="" ns3:_="">
    <xsd:import namespace="71af3243-3dd4-4a8d-8c0d-dd76da1f02a5"/>
    <xsd:import namespace="16c05727-aa75-4e4a-9b5f-8a80a1165891"/>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2: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Status" ma:index="19" nillable="true" ma:displayName="Status" ma:default="Not started" ma:format="Dropdown" ma:internalName="Status">
      <xsd:simpleType>
        <xsd:restriction base="dms:Choice">
          <xsd:enumeration value="Not started"/>
          <xsd:enumeration value="In Progress"/>
          <xsd:enumeration value="Completed"/>
        </xsd:restriction>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tatus xmlns="71af3243-3dd4-4a8d-8c0d-dd76da1f02a5">Not started</Status>
    <MediaServiceKeyPoints xmlns="71af3243-3dd4-4a8d-8c0d-dd76da1f02a5" xsi:nil="true"/>
  </documentManagement>
</p:properties>
</file>

<file path=customXml/itemProps1.xml><?xml version="1.0" encoding="utf-8"?>
<ds:datastoreItem xmlns:ds="http://schemas.openxmlformats.org/officeDocument/2006/customXml" ds:itemID="{DF8A8BCD-244E-41CF-AC5A-813C9AEC7F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af3243-3dd4-4a8d-8c0d-dd76da1f02a5"/>
    <ds:schemaRef ds:uri="16c05727-aa75-4e4a-9b5f-8a80a11658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DA10363-92EC-4580-AE8C-D8F6C7EC38E0}">
  <ds:schemaRefs>
    <ds:schemaRef ds:uri="http://schemas.microsoft.com/sharepoint/v3/contenttype/forms"/>
  </ds:schemaRefs>
</ds:datastoreItem>
</file>

<file path=customXml/itemProps3.xml><?xml version="1.0" encoding="utf-8"?>
<ds:datastoreItem xmlns:ds="http://schemas.openxmlformats.org/officeDocument/2006/customXml" ds:itemID="{BD90E721-6104-41D1-93BF-62E14EE01C6F}">
  <ds:schemaRefs>
    <ds:schemaRef ds:uri="http://schemas.microsoft.com/office/2006/metadata/properties"/>
    <ds:schemaRef ds:uri="http://schemas.microsoft.com/office/infopath/2007/PartnerControls"/>
    <ds:schemaRef ds:uri="71af3243-3dd4-4a8d-8c0d-dd76da1f02a5"/>
  </ds:schemaRefs>
</ds:datastoreItem>
</file>

<file path=docProps/app.xml><?xml version="1.0" encoding="utf-8"?>
<Properties xmlns="http://schemas.openxmlformats.org/officeDocument/2006/extended-properties" xmlns:vt="http://schemas.openxmlformats.org/officeDocument/2006/docPropsVTypes">
  <Template>TM11907363</Template>
  <Application>Microsoft Excel</Application>
  <DocSecurity>0</DocSecurity>
  <ScaleCrop>false</ScaleCrop>
  <HeadingPairs>
    <vt:vector size="4" baseType="variant">
      <vt:variant>
        <vt:lpstr>Feuilles de calcul</vt:lpstr>
      </vt:variant>
      <vt:variant>
        <vt:i4>12</vt:i4>
      </vt:variant>
      <vt:variant>
        <vt:lpstr>Plages nommées</vt:lpstr>
      </vt:variant>
      <vt:variant>
        <vt:i4>27</vt:i4>
      </vt:variant>
    </vt:vector>
  </HeadingPairs>
  <TitlesOfParts>
    <vt:vector size="39" baseType="lpstr">
      <vt:lpstr>Janvier</vt:lpstr>
      <vt:lpstr>Février</vt:lpstr>
      <vt:lpstr>Mars</vt:lpstr>
      <vt:lpstr>Avril</vt:lpstr>
      <vt:lpstr>Mai</vt:lpstr>
      <vt:lpstr>Juin</vt:lpstr>
      <vt:lpstr>Juillet</vt:lpstr>
      <vt:lpstr>Août</vt:lpstr>
      <vt:lpstr>Septembre</vt:lpstr>
      <vt:lpstr>Octobre</vt:lpstr>
      <vt:lpstr>Novembre</vt:lpstr>
      <vt:lpstr>Décembre</vt:lpstr>
      <vt:lpstr>AnnéeCalendrier</vt:lpstr>
      <vt:lpstr>DébutSemaine</vt:lpstr>
      <vt:lpstr>Janvier!Zone_d_impression</vt:lpstr>
      <vt:lpstr>ZoneTitreColonne1...H12.1</vt:lpstr>
      <vt:lpstr>ZoneTitreColonne1...H12.10</vt:lpstr>
      <vt:lpstr>ZoneTitreColonne1...H12.11</vt:lpstr>
      <vt:lpstr>ZoneTitreColonne1...H12.12</vt:lpstr>
      <vt:lpstr>ZoneTitreColonne1...H12.2</vt:lpstr>
      <vt:lpstr>ZoneTitreColonne1...H12.3</vt:lpstr>
      <vt:lpstr>ZoneTitreColonne1...H12.4</vt:lpstr>
      <vt:lpstr>ZoneTitreColonne1...H12.5</vt:lpstr>
      <vt:lpstr>ZoneTitreColonne1...H12.6</vt:lpstr>
      <vt:lpstr>ZoneTitreColonne1...H12.7</vt:lpstr>
      <vt:lpstr>ZoneTitreColonne1...H12.8</vt:lpstr>
      <vt:lpstr>ZoneTitreColonne1...H12.9</vt:lpstr>
      <vt:lpstr>ZoneTitreColonne2...C14.1</vt:lpstr>
      <vt:lpstr>ZoneTitreColonne2...C14.10</vt:lpstr>
      <vt:lpstr>ZoneTitreColonne2...C14.11</vt:lpstr>
      <vt:lpstr>ZoneTitreColonne2...C14.12</vt:lpstr>
      <vt:lpstr>ZoneTitreColonne2...C14.2</vt:lpstr>
      <vt:lpstr>ZoneTitreColonne2...C14.3</vt:lpstr>
      <vt:lpstr>ZoneTitreColonne2...C14.4</vt:lpstr>
      <vt:lpstr>ZoneTitreColonne2...C14.5</vt:lpstr>
      <vt:lpstr>ZoneTitreColonne2...C14.6</vt:lpstr>
      <vt:lpstr>ZoneTitreColonne2...C14.7</vt:lpstr>
      <vt:lpstr>ZoneTitreColonne2...C14.8</vt:lpstr>
      <vt:lpstr>ZoneTitreColonne2...C14.9</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2020-07-08T21:12:30Z</dcterms:created>
  <dcterms:modified xsi:type="dcterms:W3CDTF">2025-10-17T10:00:17Z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