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filterPrivacy="1" codeName="ThisWorkbook" autoCompressPictures="0"/>
  <xr:revisionPtr revIDLastSave="0" documentId="13_ncr:1_{03B080B4-55DA-4B36-B71C-8AD1FF2AEA1A}" xr6:coauthVersionLast="47" xr6:coauthVersionMax="47" xr10:uidLastSave="{00000000-0000-0000-0000-000000000000}"/>
  <bookViews>
    <workbookView xWindow="-120" yWindow="-120" windowWidth="51840" windowHeight="21120" tabRatio="788" activeTab="4" xr2:uid="{00000000-000D-0000-FFFF-FFFF00000000}"/>
  </bookViews>
  <sheets>
    <sheet name="Janvier" sheetId="14" r:id="rId1"/>
    <sheet name="Février" sheetId="15" r:id="rId2"/>
    <sheet name="Mars" sheetId="16" r:id="rId3"/>
    <sheet name="Avril" sheetId="17" r:id="rId4"/>
    <sheet name="Mai" sheetId="18" r:id="rId5"/>
    <sheet name="Juin" sheetId="19" r:id="rId6"/>
    <sheet name="Juillet" sheetId="20" r:id="rId7"/>
    <sheet name="Août" sheetId="21" r:id="rId8"/>
    <sheet name="Septembre" sheetId="22" r:id="rId9"/>
    <sheet name="Octobre" sheetId="23" r:id="rId10"/>
    <sheet name="Novembre" sheetId="24" r:id="rId11"/>
    <sheet name="Décembre" sheetId="25" r:id="rId12"/>
  </sheets>
  <definedNames>
    <definedName name="AnnéeCalendrier">Janvier!$K$3</definedName>
    <definedName name="DébutSemaine">Janvier!$K$4</definedName>
    <definedName name="JoursEtSemaines">{0,1,2,3,4,5,6} + {0;1;2;3;4;5}*7</definedName>
    <definedName name="_xlnm.Print_Area" localSheetId="0">Janvier!$A$1:$H$14</definedName>
    <definedName name="ZoneTitreColonne1...H12.1">Janvier!$B$2</definedName>
    <definedName name="ZoneTitreColonne1...H12.10">Octobre!$B$2</definedName>
    <definedName name="ZoneTitreColonne1...H12.11">Novembre!$B$2</definedName>
    <definedName name="ZoneTitreColonne1...H12.12">Décembre!$B$2</definedName>
    <definedName name="ZoneTitreColonne1...H12.2">Février!$B$2</definedName>
    <definedName name="ZoneTitreColonne1...H12.3">Mars!$B$2</definedName>
    <definedName name="ZoneTitreColonne1...H12.4">Avril!$B$2</definedName>
    <definedName name="ZoneTitreColonne1...H12.5">Mai!$B$2</definedName>
    <definedName name="ZoneTitreColonne1...H12.6">Juin!$B$2</definedName>
    <definedName name="ZoneTitreColonne1...H12.7">Juillet!$B$2</definedName>
    <definedName name="ZoneTitreColonne1...H12.8">Août!$B$2</definedName>
    <definedName name="ZoneTitreColonne1...H12.9">Septembre!$B$2</definedName>
    <definedName name="ZoneTitreColonne2...C14.1">Janvier!$B$2</definedName>
    <definedName name="ZoneTitreColonne2...C14.10">Octobre!$B$2</definedName>
    <definedName name="ZoneTitreColonne2...C14.11">Novembre!$B$2</definedName>
    <definedName name="ZoneTitreColonne2...C14.12">Décembre!$B$2</definedName>
    <definedName name="ZoneTitreColonne2...C14.2">Février!$B$2</definedName>
    <definedName name="ZoneTitreColonne2...C14.3">Mars!$B$2</definedName>
    <definedName name="ZoneTitreColonne2...C14.4">Avril!$B$2</definedName>
    <definedName name="ZoneTitreColonne2...C14.5">Mai!$B$2</definedName>
    <definedName name="ZoneTitreColonne2...C14.6">Juin!$B$2</definedName>
    <definedName name="ZoneTitreColonne2...C14.7">Juillet!$B$2</definedName>
    <definedName name="ZoneTitreColonne2...C14.8">Août!$B$2</definedName>
    <definedName name="ZoneTitreColonne2...C14.9">Septembre!$B$2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2" i="25" l="1"/>
  <c r="B2" i="24"/>
  <c r="B2" i="23"/>
  <c r="B2" i="22"/>
  <c r="B2" i="21"/>
  <c r="B2" i="20"/>
  <c r="B2" i="19"/>
  <c r="B2" i="18"/>
  <c r="B2" i="17"/>
  <c r="B2" i="16"/>
  <c r="B2" i="15"/>
  <c r="B13" i="16" a="1"/>
  <c r="C13" i="16" s="1"/>
  <c r="B11" i="16" a="1"/>
  <c r="G11" i="16" s="1"/>
  <c r="B9" i="16" a="1"/>
  <c r="G9" i="16" s="1"/>
  <c r="B7" i="16" a="1"/>
  <c r="G7" i="16" s="1"/>
  <c r="F5" i="16"/>
  <c r="B5" i="16"/>
  <c r="B5" i="16" a="1"/>
  <c r="G5" i="16" s="1"/>
  <c r="F3" i="16"/>
  <c r="F2" i="16" s="1"/>
  <c r="B3" i="16"/>
  <c r="B3" i="16" a="1"/>
  <c r="G3" i="16" s="1"/>
  <c r="G2" i="16" s="1"/>
  <c r="B13" i="17" a="1"/>
  <c r="C13" i="17" s="1"/>
  <c r="B11" i="17" a="1"/>
  <c r="G11" i="17" s="1"/>
  <c r="B9" i="17" a="1"/>
  <c r="G9" i="17" s="1"/>
  <c r="F7" i="17"/>
  <c r="B7" i="17"/>
  <c r="B7" i="17" a="1"/>
  <c r="G7" i="17" s="1"/>
  <c r="H5" i="17"/>
  <c r="F5" i="17"/>
  <c r="B5" i="17"/>
  <c r="B5" i="17" a="1"/>
  <c r="G5" i="17" s="1"/>
  <c r="F3" i="17"/>
  <c r="F2" i="17" s="1"/>
  <c r="B3" i="17"/>
  <c r="B3" i="17" a="1"/>
  <c r="G3" i="17" s="1"/>
  <c r="G2" i="17" s="1"/>
  <c r="B13" i="18"/>
  <c r="B13" i="18" a="1"/>
  <c r="C13" i="18" s="1"/>
  <c r="F11" i="18"/>
  <c r="B11" i="18"/>
  <c r="B11" i="18" a="1"/>
  <c r="G11" i="18" s="1"/>
  <c r="F9" i="18"/>
  <c r="B9" i="18"/>
  <c r="B9" i="18" a="1"/>
  <c r="G9" i="18" s="1"/>
  <c r="B7" i="18" a="1"/>
  <c r="G7" i="18" s="1"/>
  <c r="H5" i="18"/>
  <c r="F5" i="18"/>
  <c r="D5" i="18"/>
  <c r="B5" i="18"/>
  <c r="B5" i="18" a="1"/>
  <c r="G5" i="18" s="1"/>
  <c r="B3" i="18" a="1"/>
  <c r="G3" i="18" s="1"/>
  <c r="B13" i="19" a="1"/>
  <c r="C13" i="19" s="1"/>
  <c r="H11" i="19"/>
  <c r="B11" i="19"/>
  <c r="B11" i="19" a="1"/>
  <c r="G11" i="19" s="1"/>
  <c r="B9" i="19" a="1"/>
  <c r="G9" i="19" s="1"/>
  <c r="H7" i="19"/>
  <c r="F7" i="19"/>
  <c r="D7" i="19"/>
  <c r="B7" i="19"/>
  <c r="B7" i="19" a="1"/>
  <c r="G7" i="19" s="1"/>
  <c r="H5" i="19"/>
  <c r="F5" i="19"/>
  <c r="D5" i="19"/>
  <c r="B5" i="19"/>
  <c r="B5" i="19" a="1"/>
  <c r="G5" i="19" s="1"/>
  <c r="B3" i="19" a="1"/>
  <c r="G3" i="19" s="1"/>
  <c r="G2" i="19" s="1"/>
  <c r="B13" i="20"/>
  <c r="B13" i="20" a="1"/>
  <c r="C13" i="20" s="1"/>
  <c r="H11" i="20"/>
  <c r="F11" i="20"/>
  <c r="B11" i="20" a="1"/>
  <c r="G11" i="20" s="1"/>
  <c r="B9" i="20" a="1"/>
  <c r="G9" i="20" s="1"/>
  <c r="H7" i="20"/>
  <c r="D7" i="20"/>
  <c r="B7" i="20"/>
  <c r="B7" i="20" a="1"/>
  <c r="G7" i="20" s="1"/>
  <c r="B5" i="20" a="1"/>
  <c r="G5" i="20" s="1"/>
  <c r="B3" i="20" a="1"/>
  <c r="G3" i="20" s="1"/>
  <c r="G2" i="20" s="1"/>
  <c r="B13" i="21"/>
  <c r="B13" i="21" a="1"/>
  <c r="C13" i="21" s="1"/>
  <c r="B11" i="21" a="1"/>
  <c r="G11" i="21" s="1"/>
  <c r="B9" i="21" a="1"/>
  <c r="G9" i="21" s="1"/>
  <c r="B7" i="21" a="1"/>
  <c r="H7" i="21" s="1"/>
  <c r="B5" i="21" a="1"/>
  <c r="H5" i="21" s="1"/>
  <c r="B3" i="21" a="1"/>
  <c r="H3" i="21" s="1"/>
  <c r="H2" i="21" s="1"/>
  <c r="B13" i="22" a="1"/>
  <c r="B13" i="22" s="1"/>
  <c r="B11" i="22" a="1"/>
  <c r="H11" i="22" s="1"/>
  <c r="B9" i="22" a="1"/>
  <c r="H9" i="22" s="1"/>
  <c r="B7" i="22" a="1"/>
  <c r="H7" i="22" s="1"/>
  <c r="B5" i="22" a="1"/>
  <c r="H5" i="22" s="1"/>
  <c r="B3" i="22" a="1"/>
  <c r="B13" i="23" a="1"/>
  <c r="B13" i="23" s="1"/>
  <c r="B11" i="23" a="1"/>
  <c r="G11" i="23" s="1"/>
  <c r="B9" i="23" a="1"/>
  <c r="G9" i="23" s="1"/>
  <c r="B7" i="23" a="1"/>
  <c r="G7" i="23" s="1"/>
  <c r="B5" i="23" a="1"/>
  <c r="G5" i="23" s="1"/>
  <c r="B3" i="23" a="1"/>
  <c r="G3" i="23" s="1"/>
  <c r="G2" i="23" s="1"/>
  <c r="C13" i="24"/>
  <c r="B13" i="24" a="1"/>
  <c r="B13" i="24" s="1"/>
  <c r="G11" i="24"/>
  <c r="B11" i="24" a="1"/>
  <c r="C11" i="24" s="1"/>
  <c r="B9" i="24" a="1"/>
  <c r="G9" i="24" s="1"/>
  <c r="G7" i="24"/>
  <c r="C7" i="24"/>
  <c r="B7" i="24" a="1"/>
  <c r="C5" i="24"/>
  <c r="B5" i="24" a="1"/>
  <c r="G5" i="24" s="1"/>
  <c r="B3" i="24" a="1"/>
  <c r="B13" i="25" a="1"/>
  <c r="B13" i="25" s="1"/>
  <c r="B11" i="25" a="1"/>
  <c r="G11" i="25" s="1"/>
  <c r="B9" i="25" a="1"/>
  <c r="G9" i="25" s="1"/>
  <c r="B7" i="25" a="1"/>
  <c r="G7" i="25" s="1"/>
  <c r="B5" i="25" a="1"/>
  <c r="G5" i="25" s="1"/>
  <c r="B3" i="25" a="1"/>
  <c r="G3" i="25" s="1"/>
  <c r="G2" i="25" s="1"/>
  <c r="C13" i="15"/>
  <c r="B13" i="15" a="1"/>
  <c r="B13" i="15" s="1"/>
  <c r="C11" i="15"/>
  <c r="B11" i="15" a="1"/>
  <c r="G11" i="15" s="1"/>
  <c r="B9" i="15" a="1"/>
  <c r="G9" i="15" s="1"/>
  <c r="B7" i="15" a="1"/>
  <c r="C7" i="15" s="1"/>
  <c r="C5" i="15"/>
  <c r="B5" i="15" a="1"/>
  <c r="G5" i="15" s="1"/>
  <c r="B3" i="15" a="1"/>
  <c r="B13" i="14" a="1"/>
  <c r="C13" i="14" s="1"/>
  <c r="B11" i="14" a="1"/>
  <c r="H11" i="14" s="1"/>
  <c r="B9" i="14" a="1"/>
  <c r="G9" i="14" s="1"/>
  <c r="B7" i="14" a="1"/>
  <c r="H7" i="14" s="1"/>
  <c r="B5" i="14" a="1"/>
  <c r="G5" i="14" s="1"/>
  <c r="B3" i="14" a="1"/>
  <c r="H3" i="14" s="1"/>
  <c r="H2" i="14" s="1"/>
  <c r="G2" i="18"/>
  <c r="B1" i="25"/>
  <c r="B1" i="24"/>
  <c r="B1" i="23"/>
  <c r="B1" i="22"/>
  <c r="B1" i="21"/>
  <c r="B1" i="20"/>
  <c r="B1" i="19"/>
  <c r="B1" i="18"/>
  <c r="B1" i="17"/>
  <c r="B1" i="16"/>
  <c r="B1" i="15"/>
  <c r="B1" i="14"/>
  <c r="D3" i="20" l="1"/>
  <c r="D2" i="20" s="1"/>
  <c r="F11" i="19"/>
  <c r="D9" i="17"/>
  <c r="D3" i="16"/>
  <c r="D2" i="16" s="1"/>
  <c r="H7" i="16"/>
  <c r="B13" i="16"/>
  <c r="D11" i="18"/>
  <c r="D5" i="17"/>
  <c r="H9" i="17"/>
  <c r="H3" i="16"/>
  <c r="H2" i="16" s="1"/>
  <c r="B9" i="16"/>
  <c r="D9" i="16"/>
  <c r="F3" i="20"/>
  <c r="F2" i="20" s="1"/>
  <c r="F9" i="17"/>
  <c r="B9" i="20"/>
  <c r="D9" i="20"/>
  <c r="D3" i="19"/>
  <c r="D2" i="19" s="1"/>
  <c r="B13" i="19"/>
  <c r="B7" i="18"/>
  <c r="C9" i="24"/>
  <c r="G7" i="15"/>
  <c r="D11" i="21"/>
  <c r="D5" i="20"/>
  <c r="H9" i="20"/>
  <c r="H3" i="19"/>
  <c r="H2" i="19" s="1"/>
  <c r="B9" i="19"/>
  <c r="B3" i="18"/>
  <c r="F7" i="18"/>
  <c r="D11" i="17"/>
  <c r="D5" i="16"/>
  <c r="H9" i="16"/>
  <c r="H3" i="20"/>
  <c r="H2" i="20" s="1"/>
  <c r="B3" i="19"/>
  <c r="B11" i="21"/>
  <c r="B5" i="20"/>
  <c r="F9" i="20"/>
  <c r="F3" i="19"/>
  <c r="F2" i="19" s="1"/>
  <c r="D7" i="18"/>
  <c r="F11" i="21"/>
  <c r="F5" i="20"/>
  <c r="D9" i="19"/>
  <c r="D3" i="18"/>
  <c r="D2" i="18" s="1"/>
  <c r="H7" i="18"/>
  <c r="F11" i="17"/>
  <c r="H11" i="18"/>
  <c r="B11" i="17"/>
  <c r="F9" i="16"/>
  <c r="C9" i="15"/>
  <c r="H11" i="21"/>
  <c r="H5" i="20"/>
  <c r="B11" i="20"/>
  <c r="F9" i="19"/>
  <c r="F3" i="18"/>
  <c r="F2" i="18" s="1"/>
  <c r="D7" i="17"/>
  <c r="H11" i="17"/>
  <c r="H5" i="16"/>
  <c r="B11" i="16"/>
  <c r="D11" i="20"/>
  <c r="H9" i="19"/>
  <c r="H3" i="18"/>
  <c r="H2" i="18" s="1"/>
  <c r="D11" i="16"/>
  <c r="D9" i="18"/>
  <c r="D3" i="17"/>
  <c r="D2" i="17" s="1"/>
  <c r="H7" i="17"/>
  <c r="B13" i="17"/>
  <c r="B7" i="16"/>
  <c r="F11" i="16"/>
  <c r="D7" i="16"/>
  <c r="H11" i="16"/>
  <c r="B3" i="20"/>
  <c r="F7" i="20"/>
  <c r="D11" i="19"/>
  <c r="H9" i="18"/>
  <c r="H3" i="17"/>
  <c r="H2" i="17" s="1"/>
  <c r="B9" i="17"/>
  <c r="F7" i="16"/>
  <c r="H3" i="15"/>
  <c r="H2" i="15" s="1"/>
  <c r="F3" i="15"/>
  <c r="F2" i="15" s="1"/>
  <c r="D3" i="15"/>
  <c r="D2" i="15" s="1"/>
  <c r="B3" i="15"/>
  <c r="E3" i="15"/>
  <c r="E2" i="15" s="1"/>
  <c r="H5" i="15"/>
  <c r="F5" i="15"/>
  <c r="D5" i="15"/>
  <c r="B5" i="15"/>
  <c r="E5" i="15"/>
  <c r="H7" i="15"/>
  <c r="F7" i="15"/>
  <c r="D7" i="15"/>
  <c r="B7" i="15"/>
  <c r="E7" i="15"/>
  <c r="H9" i="15"/>
  <c r="F9" i="15"/>
  <c r="D9" i="15"/>
  <c r="B9" i="15"/>
  <c r="E9" i="15"/>
  <c r="H11" i="15"/>
  <c r="F11" i="15"/>
  <c r="D11" i="15"/>
  <c r="B11" i="15"/>
  <c r="E11" i="15"/>
  <c r="C3" i="25"/>
  <c r="C2" i="25" s="1"/>
  <c r="C5" i="25"/>
  <c r="C7" i="25"/>
  <c r="C9" i="25"/>
  <c r="C11" i="25"/>
  <c r="C13" i="25"/>
  <c r="H3" i="24"/>
  <c r="H2" i="24" s="1"/>
  <c r="F3" i="24"/>
  <c r="F2" i="24" s="1"/>
  <c r="D3" i="24"/>
  <c r="D2" i="24" s="1"/>
  <c r="B3" i="24"/>
  <c r="E3" i="24"/>
  <c r="E2" i="24" s="1"/>
  <c r="H5" i="24"/>
  <c r="F5" i="24"/>
  <c r="D5" i="24"/>
  <c r="B5" i="24"/>
  <c r="E5" i="24"/>
  <c r="H7" i="24"/>
  <c r="F7" i="24"/>
  <c r="D7" i="24"/>
  <c r="B7" i="24"/>
  <c r="E7" i="24"/>
  <c r="H9" i="24"/>
  <c r="F9" i="24"/>
  <c r="D9" i="24"/>
  <c r="B9" i="24"/>
  <c r="E9" i="24"/>
  <c r="H11" i="24"/>
  <c r="F11" i="24"/>
  <c r="D11" i="24"/>
  <c r="B11" i="24"/>
  <c r="E11" i="24"/>
  <c r="C3" i="23"/>
  <c r="C2" i="23" s="1"/>
  <c r="C5" i="23"/>
  <c r="C7" i="23"/>
  <c r="C9" i="23"/>
  <c r="C11" i="23"/>
  <c r="C13" i="23"/>
  <c r="H3" i="22"/>
  <c r="H2" i="22" s="1"/>
  <c r="F3" i="22"/>
  <c r="F2" i="22" s="1"/>
  <c r="D3" i="22"/>
  <c r="D2" i="22" s="1"/>
  <c r="B3" i="22"/>
  <c r="G3" i="22"/>
  <c r="G2" i="22" s="1"/>
  <c r="E3" i="22"/>
  <c r="E2" i="22" s="1"/>
  <c r="C3" i="22"/>
  <c r="C2" i="22" s="1"/>
  <c r="C3" i="15"/>
  <c r="C2" i="15" s="1"/>
  <c r="G3" i="15"/>
  <c r="G2" i="15" s="1"/>
  <c r="H3" i="25"/>
  <c r="H2" i="25" s="1"/>
  <c r="F3" i="25"/>
  <c r="F2" i="25" s="1"/>
  <c r="D3" i="25"/>
  <c r="D2" i="25" s="1"/>
  <c r="B3" i="25"/>
  <c r="E3" i="25"/>
  <c r="E2" i="25" s="1"/>
  <c r="H5" i="25"/>
  <c r="F5" i="25"/>
  <c r="D5" i="25"/>
  <c r="B5" i="25"/>
  <c r="E5" i="25"/>
  <c r="H7" i="25"/>
  <c r="F7" i="25"/>
  <c r="D7" i="25"/>
  <c r="B7" i="25"/>
  <c r="E7" i="25"/>
  <c r="H9" i="25"/>
  <c r="F9" i="25"/>
  <c r="D9" i="25"/>
  <c r="B9" i="25"/>
  <c r="E9" i="25"/>
  <c r="H11" i="25"/>
  <c r="F11" i="25"/>
  <c r="D11" i="25"/>
  <c r="B11" i="25"/>
  <c r="E11" i="25"/>
  <c r="C3" i="24"/>
  <c r="C2" i="24" s="1"/>
  <c r="G3" i="24"/>
  <c r="G2" i="24" s="1"/>
  <c r="H3" i="23"/>
  <c r="H2" i="23" s="1"/>
  <c r="F3" i="23"/>
  <c r="F2" i="23" s="1"/>
  <c r="D3" i="23"/>
  <c r="D2" i="23" s="1"/>
  <c r="B3" i="23"/>
  <c r="E3" i="23"/>
  <c r="E2" i="23" s="1"/>
  <c r="H5" i="23"/>
  <c r="F5" i="23"/>
  <c r="D5" i="23"/>
  <c r="B5" i="23"/>
  <c r="E5" i="23"/>
  <c r="H7" i="23"/>
  <c r="F7" i="23"/>
  <c r="D7" i="23"/>
  <c r="B7" i="23"/>
  <c r="E7" i="23"/>
  <c r="H9" i="23"/>
  <c r="F9" i="23"/>
  <c r="D9" i="23"/>
  <c r="B9" i="23"/>
  <c r="E9" i="23"/>
  <c r="H11" i="23"/>
  <c r="F11" i="23"/>
  <c r="D11" i="23"/>
  <c r="B11" i="23"/>
  <c r="E11" i="23"/>
  <c r="C5" i="22"/>
  <c r="E5" i="22"/>
  <c r="G5" i="22"/>
  <c r="C13" i="22"/>
  <c r="C3" i="21"/>
  <c r="C2" i="21" s="1"/>
  <c r="G3" i="21"/>
  <c r="G2" i="21" s="1"/>
  <c r="C7" i="22"/>
  <c r="E7" i="22"/>
  <c r="G7" i="22"/>
  <c r="C9" i="22"/>
  <c r="E9" i="22"/>
  <c r="G9" i="22"/>
  <c r="C11" i="22"/>
  <c r="E11" i="22"/>
  <c r="G11" i="22"/>
  <c r="E3" i="21"/>
  <c r="E2" i="21" s="1"/>
  <c r="C5" i="21"/>
  <c r="E5" i="21"/>
  <c r="G5" i="21"/>
  <c r="C7" i="21"/>
  <c r="E7" i="21"/>
  <c r="G7" i="21"/>
  <c r="C9" i="21"/>
  <c r="E9" i="21"/>
  <c r="H9" i="21"/>
  <c r="B5" i="22"/>
  <c r="D5" i="22"/>
  <c r="F5" i="22"/>
  <c r="B7" i="22"/>
  <c r="D7" i="22"/>
  <c r="F7" i="22"/>
  <c r="B9" i="22"/>
  <c r="D9" i="22"/>
  <c r="F9" i="22"/>
  <c r="B11" i="22"/>
  <c r="D11" i="22"/>
  <c r="F11" i="22"/>
  <c r="B3" i="21"/>
  <c r="D3" i="21"/>
  <c r="D2" i="21" s="1"/>
  <c r="F3" i="21"/>
  <c r="F2" i="21" s="1"/>
  <c r="B5" i="21"/>
  <c r="D5" i="21"/>
  <c r="F5" i="21"/>
  <c r="B7" i="21"/>
  <c r="D7" i="21"/>
  <c r="F7" i="21"/>
  <c r="B9" i="21"/>
  <c r="D9" i="21"/>
  <c r="F9" i="21"/>
  <c r="C11" i="21"/>
  <c r="E11" i="21"/>
  <c r="C3" i="20"/>
  <c r="C2" i="20" s="1"/>
  <c r="E3" i="20"/>
  <c r="E2" i="20" s="1"/>
  <c r="C5" i="20"/>
  <c r="E5" i="20"/>
  <c r="C7" i="20"/>
  <c r="E7" i="20"/>
  <c r="C9" i="20"/>
  <c r="E9" i="20"/>
  <c r="C11" i="20"/>
  <c r="E11" i="20"/>
  <c r="C3" i="19"/>
  <c r="C2" i="19" s="1"/>
  <c r="E3" i="19"/>
  <c r="E2" i="19" s="1"/>
  <c r="C5" i="19"/>
  <c r="E5" i="19"/>
  <c r="C7" i="19"/>
  <c r="E7" i="19"/>
  <c r="C9" i="19"/>
  <c r="E9" i="19"/>
  <c r="C11" i="19"/>
  <c r="E11" i="19"/>
  <c r="C3" i="18"/>
  <c r="C2" i="18" s="1"/>
  <c r="E3" i="18"/>
  <c r="E2" i="18" s="1"/>
  <c r="C5" i="18"/>
  <c r="E5" i="18"/>
  <c r="C7" i="18"/>
  <c r="E7" i="18"/>
  <c r="C9" i="18"/>
  <c r="E9" i="18"/>
  <c r="C11" i="18"/>
  <c r="E11" i="18"/>
  <c r="C3" i="17"/>
  <c r="C2" i="17" s="1"/>
  <c r="E3" i="17"/>
  <c r="E2" i="17" s="1"/>
  <c r="C5" i="17"/>
  <c r="E5" i="17"/>
  <c r="C7" i="17"/>
  <c r="E7" i="17"/>
  <c r="C9" i="17"/>
  <c r="E9" i="17"/>
  <c r="C11" i="17"/>
  <c r="E11" i="17"/>
  <c r="C3" i="16"/>
  <c r="C2" i="16" s="1"/>
  <c r="E3" i="16"/>
  <c r="E2" i="16" s="1"/>
  <c r="C5" i="16"/>
  <c r="E5" i="16"/>
  <c r="C7" i="16"/>
  <c r="E7" i="16"/>
  <c r="C9" i="16"/>
  <c r="E9" i="16"/>
  <c r="C11" i="16"/>
  <c r="E11" i="16"/>
  <c r="C3" i="14"/>
  <c r="C2" i="14" s="1"/>
  <c r="E3" i="14"/>
  <c r="E2" i="14" s="1"/>
  <c r="G3" i="14"/>
  <c r="G2" i="14" s="1"/>
  <c r="C7" i="14"/>
  <c r="E7" i="14"/>
  <c r="G7" i="14"/>
  <c r="C11" i="14"/>
  <c r="E11" i="14"/>
  <c r="G11" i="14"/>
  <c r="B3" i="14"/>
  <c r="D3" i="14"/>
  <c r="D2" i="14" s="1"/>
  <c r="F3" i="14"/>
  <c r="F2" i="14" s="1"/>
  <c r="B5" i="14"/>
  <c r="D5" i="14"/>
  <c r="F5" i="14"/>
  <c r="H5" i="14"/>
  <c r="B7" i="14"/>
  <c r="D7" i="14"/>
  <c r="F7" i="14"/>
  <c r="B9" i="14"/>
  <c r="D9" i="14"/>
  <c r="F9" i="14"/>
  <c r="H9" i="14"/>
  <c r="B11" i="14"/>
  <c r="D11" i="14"/>
  <c r="F11" i="14"/>
  <c r="B13" i="14"/>
  <c r="C5" i="14"/>
  <c r="E5" i="14"/>
  <c r="C9" i="14"/>
  <c r="E9" i="14"/>
  <c r="B2" i="14" l="1"/>
</calcChain>
</file>

<file path=xl/sharedStrings.xml><?xml version="1.0" encoding="utf-8"?>
<sst xmlns="http://schemas.openxmlformats.org/spreadsheetml/2006/main" count="93" uniqueCount="47">
  <si>
    <t>Notes</t>
  </si>
  <si>
    <t>Paramètres du Calendrier</t>
  </si>
  <si>
    <t>Année</t>
  </si>
  <si>
    <t>Début de la semaine</t>
  </si>
  <si>
    <t>LUNDI</t>
  </si>
  <si>
    <t>BAD CHAMPIONNAT NATIONAL 15H/20H</t>
  </si>
  <si>
    <t>BAD STAGE JEUNES  9H/12H30</t>
  </si>
  <si>
    <t>BAD FETE DU CLUB 10H/19H</t>
  </si>
  <si>
    <t>BASKET CHAMPIONNAT ADULTES ET JEUNES</t>
  </si>
  <si>
    <t>BASKET STAGE DE PERFECTIONNEMENT U15/U18</t>
  </si>
  <si>
    <t>BASKETCHAMPIONNAT ADULTES ET JEUNES</t>
  </si>
  <si>
    <t>BASKET STAGE COHESION</t>
  </si>
  <si>
    <t>BASKET TOURNOI ANNUEL JEUNES ET SENIORS</t>
  </si>
  <si>
    <t>BASKET FINALES CHAMPIONNAT JEUNE PROJET CANDIDATURE</t>
  </si>
  <si>
    <t>BASKET TOURNOI ANNUEL</t>
  </si>
  <si>
    <t>BASKET JOURNEE PORTES OUVERTES 17H/19H</t>
  </si>
  <si>
    <t>COMITE DES FETES SOIREE DANSANTE 10H/3H</t>
  </si>
  <si>
    <t>COMITE DES FETES BAL POPULAIRE 10H/2H00</t>
  </si>
  <si>
    <t>GYM JOURNEE INTERNATIONALE DU YOGA 10H/11H15</t>
  </si>
  <si>
    <r>
      <t xml:space="preserve">NANCY AICLOOLED  RASSEMBLEMENT VOITURES ANCIENNES + </t>
    </r>
    <r>
      <rPr>
        <b/>
        <sz val="11"/>
        <color rgb="FFFF0000"/>
        <rFont val="Lucida Sans"/>
        <family val="2"/>
        <scheme val="minor"/>
      </rPr>
      <t>AUVENT</t>
    </r>
  </si>
  <si>
    <t>GONDRE LIVRES GONDREVILLE EST LUDIQUE 17H00</t>
  </si>
  <si>
    <t>PETANQUE AUVENT + TOILETTES 10H30-21H00</t>
  </si>
  <si>
    <t>PETANQUE AUVENT + TOILETTES 10H30-21H00 JOURNEE ADHERENTS</t>
  </si>
  <si>
    <t>PETANQUE OCTOBRE ROSE AUVENT + TOILETTES 10H30-21H00</t>
  </si>
  <si>
    <t>DEPENDANSE GALA</t>
  </si>
  <si>
    <t>DEPENDANSE REPETITIONS jusqu'à 21h00</t>
  </si>
  <si>
    <t xml:space="preserve">DEPENDANSE REPETITIONS toute la journée </t>
  </si>
  <si>
    <t xml:space="preserve"> BAD CHAMPIONNAT NATIONAL 15H/20H </t>
  </si>
  <si>
    <t xml:space="preserve">BAD CHAMPIONNAT REGIONAL 7H/19H </t>
  </si>
  <si>
    <t xml:space="preserve">BAD CHAMPIONNAT NATIONAL 15H/20H </t>
  </si>
  <si>
    <t xml:space="preserve">CHAMPIONNAT NATIONAL 15H/20H </t>
  </si>
  <si>
    <r>
      <t xml:space="preserve">ASGV LOTO à partir de 13H00 </t>
    </r>
    <r>
      <rPr>
        <b/>
        <sz val="11"/>
        <color theme="4"/>
        <rFont val="Lucida Sans"/>
        <family val="2"/>
        <scheme val="minor"/>
      </rPr>
      <t xml:space="preserve"> </t>
    </r>
    <r>
      <rPr>
        <b/>
        <sz val="11"/>
        <rFont val="Lucida Sans"/>
        <family val="2"/>
        <scheme val="minor"/>
      </rPr>
      <t xml:space="preserve">POUR INSTALLATION </t>
    </r>
  </si>
  <si>
    <r>
      <t xml:space="preserve">APEG CARNAVAL + BOURSE AUX JOUETS + </t>
    </r>
    <r>
      <rPr>
        <b/>
        <sz val="11"/>
        <color rgb="FFFF0000"/>
        <rFont val="Lucida Sans"/>
        <family val="2"/>
        <scheme val="minor"/>
      </rPr>
      <t>auvent</t>
    </r>
    <r>
      <rPr>
        <b/>
        <sz val="11"/>
        <color theme="1" tint="0.34998626667073579"/>
        <rFont val="Lucida Sans"/>
        <family val="2"/>
        <charset val="238"/>
        <scheme val="minor"/>
      </rPr>
      <t xml:space="preserve"> 10h/17h</t>
    </r>
  </si>
  <si>
    <t>BAD TOURNOI DES GONDREVILLOIS 7H/21H</t>
  </si>
  <si>
    <t xml:space="preserve">BAD TOURNOI DES GONDREVILLOIS 7H/21H </t>
  </si>
  <si>
    <t xml:space="preserve"> BASKETCHAMPIONNAT ADULTES ET JEUNES</t>
  </si>
  <si>
    <t>GONDRE LIVRES FESTIVAL GONDREVILLE EST LUDIQUE  10H/18H30</t>
  </si>
  <si>
    <t xml:space="preserve">APEG CARNAVAL à partir de 14H00 </t>
  </si>
  <si>
    <t>JUDO LES PETITS TIGRES 9h00/17h00</t>
  </si>
  <si>
    <r>
      <rPr>
        <b/>
        <sz val="11"/>
        <color rgb="FFFF0000"/>
        <rFont val="Lucida Sans"/>
        <family val="2"/>
        <scheme val="minor"/>
      </rPr>
      <t xml:space="preserve"> </t>
    </r>
    <r>
      <rPr>
        <b/>
        <sz val="11"/>
        <color theme="1" tint="0.34998626667073579"/>
        <rFont val="Lucida Sans"/>
        <family val="2"/>
        <scheme val="minor"/>
      </rPr>
      <t>APEG LOTO 10h00/23h00</t>
    </r>
  </si>
  <si>
    <t>APEG LOTO / JEUX ENFANTS / PETANQUE AUVENT + TOILETTES 10H30-21H00</t>
  </si>
  <si>
    <r>
      <t>ASG VETERANS TOURNOI PETANQUE</t>
    </r>
    <r>
      <rPr>
        <b/>
        <sz val="11"/>
        <color rgb="FFFF0000"/>
        <rFont val="Lucida Sans"/>
        <family val="2"/>
        <scheme val="minor"/>
      </rPr>
      <t xml:space="preserve"> + AUVENT</t>
    </r>
  </si>
  <si>
    <r>
      <t xml:space="preserve">BASKET WE CLUB + </t>
    </r>
    <r>
      <rPr>
        <b/>
        <sz val="11"/>
        <color rgb="FFFF0000"/>
        <rFont val="Lucida Sans"/>
        <family val="2"/>
        <scheme val="minor"/>
      </rPr>
      <t>AUVENT</t>
    </r>
  </si>
  <si>
    <r>
      <rPr>
        <b/>
        <sz val="11"/>
        <rFont val="Lucida Sans"/>
        <family val="2"/>
        <scheme val="minor"/>
      </rPr>
      <t>COMITE DES FETES FETE DE LA MUSIQUE 10H/2H00</t>
    </r>
    <r>
      <rPr>
        <b/>
        <sz val="11"/>
        <color rgb="FFFF0000"/>
        <rFont val="Lucida Sans"/>
        <family val="2"/>
        <scheme val="minor"/>
      </rPr>
      <t xml:space="preserve">   en fonction du temps halle (mairie si soleil) si pluie salle des sports    </t>
    </r>
  </si>
  <si>
    <t xml:space="preserve">DEPENDANSE REPETITIONS jusqu'à 17h30 BASKET EN FAMILLE 17H30/19H30 </t>
  </si>
  <si>
    <t>AS GONDREVILLEY / FUTSALL DISTRICT U11 TOUTE LA JOURNEE</t>
  </si>
  <si>
    <t>PETANQUE / TOURNOI PLACE DE LA GREVE + AUVENT + WC SALLE DES SPORTS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</si>
</sst>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 #,##0\ &quot;€&quot;_-;\-* #,##0\ &quot;€&quot;_-;_-* &quot;-&quot;\ &quot;€&quot;_-;_-@_-"/>
    <numFmt numFmtId="44" formatCode="_-* #,##0.00\ &quot;€&quot;_-;\-* #,##0.00\ &quot;€&quot;_-;_-* &quot;-&quot;??\ &quot;€&quot;_-;_-@_-"/>
    <numFmt numFmtId="164" formatCode="_(* #,##0_);_(* \(#,##0\);_(* &quot;-&quot;_);_(@_)"/>
    <numFmt numFmtId="165" formatCode="_(* #,##0.00_);_(* \(#,##0.00\);_(* &quot;-&quot;??_);_(@_)"/>
    <numFmt numFmtId="166" formatCode="d"/>
  </numFmts>
  <fonts count="34">
    <font>
      <sz val="11"/>
      <color theme="1" tint="0.24994659260841701"/>
      <name val="Lucida Sans"/>
      <family val="2"/>
      <scheme val="minor"/>
    </font>
    <font>
      <sz val="11"/>
      <color theme="1"/>
      <name val="Lucida Sans"/>
      <family val="2"/>
      <scheme val="minor"/>
    </font>
    <font>
      <sz val="8"/>
      <name val="Arial"/>
      <family val="2"/>
    </font>
    <font>
      <sz val="10"/>
      <name val="Century Gothic"/>
      <family val="2"/>
    </font>
    <font>
      <b/>
      <sz val="11"/>
      <color theme="0"/>
      <name val="Lucida Sans"/>
      <family val="2"/>
      <scheme val="minor"/>
    </font>
    <font>
      <b/>
      <sz val="14"/>
      <color theme="0"/>
      <name val="Lucida Sans"/>
      <family val="2"/>
      <scheme val="minor"/>
    </font>
    <font>
      <sz val="35"/>
      <color theme="4"/>
      <name val="Lucida Sans"/>
      <family val="2"/>
      <scheme val="minor"/>
    </font>
    <font>
      <sz val="11"/>
      <color theme="1" tint="0.34998626667073579"/>
      <name val="Lucida Sans"/>
      <family val="2"/>
      <scheme val="minor"/>
    </font>
    <font>
      <sz val="11"/>
      <color theme="4" tint="-0.24994659260841701"/>
      <name val="Lucida Sans"/>
      <family val="2"/>
      <scheme val="minor"/>
    </font>
    <font>
      <sz val="11"/>
      <color indexed="63"/>
      <name val="Lucida Sans"/>
      <family val="2"/>
      <scheme val="minor"/>
    </font>
    <font>
      <b/>
      <sz val="11"/>
      <color theme="1" tint="0.34998626667073579"/>
      <name val="Lucida Sans"/>
      <family val="2"/>
      <scheme val="minor"/>
    </font>
    <font>
      <sz val="11"/>
      <color theme="1" tint="0.24994659260841701"/>
      <name val="Lucida Sans"/>
      <family val="2"/>
      <scheme val="minor"/>
    </font>
    <font>
      <i/>
      <sz val="11"/>
      <color theme="1" tint="0.34998626667073579"/>
      <name val="Lucida Sans"/>
      <family val="2"/>
      <charset val="238"/>
      <scheme val="minor"/>
    </font>
    <font>
      <sz val="11"/>
      <color theme="1" tint="0.34998626667073579"/>
      <name val="Lucida Sans"/>
      <family val="2"/>
      <charset val="238"/>
      <scheme val="minor"/>
    </font>
    <font>
      <b/>
      <sz val="11"/>
      <color theme="1" tint="0.34998626667073579"/>
      <name val="Lucida Sans"/>
      <family val="2"/>
      <charset val="238"/>
      <scheme val="minor"/>
    </font>
    <font>
      <sz val="35"/>
      <color theme="1"/>
      <name val="Rockwell"/>
      <family val="1"/>
      <scheme val="major"/>
    </font>
    <font>
      <sz val="11"/>
      <color theme="1"/>
      <name val="Rockwell"/>
      <family val="1"/>
      <scheme val="major"/>
    </font>
    <font>
      <b/>
      <sz val="11"/>
      <color theme="1" tint="0.24994659260841701"/>
      <name val="Lucida Sans"/>
      <family val="2"/>
      <charset val="238"/>
      <scheme val="minor"/>
    </font>
    <font>
      <sz val="35"/>
      <color theme="0"/>
      <name val="Rockwell"/>
      <family val="1"/>
      <scheme val="major"/>
    </font>
    <font>
      <sz val="35"/>
      <color theme="0"/>
      <name val="Lucida Sans"/>
      <family val="2"/>
      <scheme val="minor"/>
    </font>
    <font>
      <sz val="11"/>
      <color theme="0"/>
      <name val="Lucida Sans"/>
      <family val="2"/>
      <scheme val="minor"/>
    </font>
    <font>
      <sz val="11"/>
      <color rgb="FF006100"/>
      <name val="Lucida Sans"/>
      <family val="2"/>
      <scheme val="minor"/>
    </font>
    <font>
      <sz val="11"/>
      <color rgb="FF9C0006"/>
      <name val="Lucida Sans"/>
      <family val="2"/>
      <scheme val="minor"/>
    </font>
    <font>
      <sz val="11"/>
      <color rgb="FF9C5700"/>
      <name val="Lucida Sans"/>
      <family val="2"/>
      <scheme val="minor"/>
    </font>
    <font>
      <sz val="11"/>
      <color rgb="FF3F3F76"/>
      <name val="Lucida Sans"/>
      <family val="2"/>
      <scheme val="minor"/>
    </font>
    <font>
      <b/>
      <sz val="11"/>
      <color rgb="FF3F3F3F"/>
      <name val="Lucida Sans"/>
      <family val="2"/>
      <scheme val="minor"/>
    </font>
    <font>
      <b/>
      <sz val="11"/>
      <color rgb="FFFA7D00"/>
      <name val="Lucida Sans"/>
      <family val="2"/>
      <scheme val="minor"/>
    </font>
    <font>
      <sz val="11"/>
      <color rgb="FFFA7D00"/>
      <name val="Lucida Sans"/>
      <family val="2"/>
      <scheme val="minor"/>
    </font>
    <font>
      <sz val="11"/>
      <color rgb="FFFF0000"/>
      <name val="Lucida Sans"/>
      <family val="2"/>
      <scheme val="minor"/>
    </font>
    <font>
      <i/>
      <sz val="11"/>
      <color rgb="FF7F7F7F"/>
      <name val="Lucida Sans"/>
      <family val="2"/>
      <scheme val="minor"/>
    </font>
    <font>
      <b/>
      <sz val="11"/>
      <color theme="1"/>
      <name val="Lucida Sans"/>
      <family val="2"/>
      <scheme val="minor"/>
    </font>
    <font>
      <b/>
      <sz val="11"/>
      <name val="Lucida Sans"/>
      <family val="2"/>
      <scheme val="minor"/>
    </font>
    <font>
      <b/>
      <sz val="11"/>
      <color theme="4"/>
      <name val="Lucida Sans"/>
      <family val="2"/>
      <scheme val="minor"/>
    </font>
    <font>
      <b/>
      <sz val="11"/>
      <color rgb="FFFF0000"/>
      <name val="Lucida Sans"/>
      <family val="2"/>
      <scheme val="minor"/>
    </font>
  </fonts>
  <fills count="49">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
      <patternFill patternType="solid">
        <fgColor theme="0" tint="-4.9989318521683403E-2"/>
        <bgColor indexed="64"/>
      </patternFill>
    </fill>
    <fill>
      <patternFill patternType="solid">
        <fgColor theme="0"/>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7"/>
        <bgColor indexed="64"/>
      </patternFill>
    </fill>
    <fill>
      <patternFill patternType="solid">
        <fgColor theme="8"/>
        <bgColor indexed="64"/>
      </patternFill>
    </fill>
    <fill>
      <patternFill patternType="solid">
        <fgColor theme="8" tint="-0.249977111117893"/>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theme="6"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7">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
      <left/>
      <right/>
      <top/>
      <bottom style="thin">
        <color theme="1"/>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style="thin">
        <color theme="2" tint="-9.9978637043366805E-2"/>
      </right>
      <top style="thin">
        <color theme="2" tint="-9.9978637043366805E-2"/>
      </top>
      <bottom/>
      <diagonal/>
    </border>
    <border>
      <left style="thin">
        <color theme="2" tint="-9.9978637043366805E-2"/>
      </left>
      <right/>
      <top/>
      <bottom style="thin">
        <color theme="2" tint="-9.9978637043366805E-2"/>
      </bottom>
      <diagonal/>
    </border>
    <border>
      <left/>
      <right/>
      <top/>
      <bottom style="thin">
        <color theme="2" tint="-9.9978637043366805E-2"/>
      </bottom>
      <diagonal/>
    </border>
    <border>
      <left/>
      <right style="thin">
        <color theme="2" tint="-9.9978637043366805E-2"/>
      </right>
      <top/>
      <bottom style="thin">
        <color theme="2" tint="-9.9978637043366805E-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2">
    <xf numFmtId="0" fontId="0" fillId="0" borderId="0">
      <alignment vertical="top"/>
    </xf>
    <xf numFmtId="0" fontId="9" fillId="3" borderId="0" applyNumberFormat="0" applyBorder="0" applyAlignment="0" applyProtection="0"/>
    <xf numFmtId="0" fontId="8" fillId="0" borderId="3" applyNumberFormat="0" applyFill="0" applyProtection="0">
      <alignment horizontal="left" vertical="center" indent="1"/>
    </xf>
    <xf numFmtId="0" fontId="4" fillId="4" borderId="1" applyNumberFormat="0" applyAlignment="0" applyProtection="0"/>
    <xf numFmtId="0" fontId="5" fillId="5" borderId="2" applyNumberFormat="0" applyProtection="0">
      <alignment vertical="center"/>
    </xf>
    <xf numFmtId="0" fontId="6" fillId="0" borderId="0" applyFill="0" applyBorder="0" applyProtection="0">
      <alignment vertical="center"/>
    </xf>
    <xf numFmtId="165" fontId="7" fillId="0" borderId="0" applyFont="0" applyFill="0" applyBorder="0" applyAlignment="0" applyProtection="0"/>
    <xf numFmtId="164" fontId="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9" fontId="7" fillId="0" borderId="0" applyFont="0" applyFill="0" applyBorder="0" applyAlignment="0" applyProtection="0"/>
    <xf numFmtId="0" fontId="10" fillId="6" borderId="0" applyBorder="0" applyProtection="0">
      <alignment horizontal="left" vertical="top" wrapText="1" indent="1"/>
    </xf>
    <xf numFmtId="0" fontId="8" fillId="0" borderId="0" applyFill="0" applyProtection="0"/>
    <xf numFmtId="0" fontId="11" fillId="0" borderId="0" applyFill="0" applyProtection="0"/>
    <xf numFmtId="0" fontId="15" fillId="2" borderId="0">
      <alignment vertical="center"/>
    </xf>
    <xf numFmtId="0" fontId="16" fillId="0" borderId="4">
      <alignment horizontal="left" vertical="center" indent="1"/>
    </xf>
    <xf numFmtId="166" fontId="10" fillId="7" borderId="0">
      <alignment horizontal="left" wrapText="1" indent="1"/>
    </xf>
    <xf numFmtId="166" fontId="14" fillId="0" borderId="0">
      <alignment horizontal="left" indent="1"/>
    </xf>
    <xf numFmtId="0" fontId="13" fillId="0" borderId="0" applyAlignment="0">
      <alignment horizontal="left"/>
    </xf>
    <xf numFmtId="0" fontId="21" fillId="21" borderId="0" applyNumberFormat="0" applyBorder="0" applyAlignment="0" applyProtection="0"/>
    <xf numFmtId="0" fontId="22" fillId="22" borderId="0" applyNumberFormat="0" applyBorder="0" applyAlignment="0" applyProtection="0"/>
    <xf numFmtId="0" fontId="23" fillId="23" borderId="0" applyNumberFormat="0" applyBorder="0" applyAlignment="0" applyProtection="0"/>
    <xf numFmtId="0" fontId="24" fillId="24" borderId="11" applyNumberFormat="0" applyAlignment="0" applyProtection="0"/>
    <xf numFmtId="0" fontId="25" fillId="25" borderId="12" applyNumberFormat="0" applyAlignment="0" applyProtection="0"/>
    <xf numFmtId="0" fontId="26" fillId="25" borderId="11" applyNumberFormat="0" applyAlignment="0" applyProtection="0"/>
    <xf numFmtId="0" fontId="27" fillId="0" borderId="13" applyNumberFormat="0" applyFill="0" applyAlignment="0" applyProtection="0"/>
    <xf numFmtId="0" fontId="4" fillId="26" borderId="14" applyNumberFormat="0" applyAlignment="0" applyProtection="0"/>
    <xf numFmtId="0" fontId="28" fillId="0" borderId="0" applyNumberFormat="0" applyFill="0" applyBorder="0" applyAlignment="0" applyProtection="0"/>
    <xf numFmtId="0" fontId="11" fillId="27" borderId="15" applyNumberFormat="0" applyFont="0" applyAlignment="0" applyProtection="0"/>
    <xf numFmtId="0" fontId="29" fillId="0" borderId="0" applyNumberFormat="0" applyFill="0" applyBorder="0" applyAlignment="0" applyProtection="0"/>
    <xf numFmtId="0" fontId="30" fillId="0" borderId="16" applyNumberFormat="0" applyFill="0" applyAlignment="0" applyProtection="0"/>
    <xf numFmtId="0" fontId="1" fillId="28" borderId="0" applyNumberFormat="0" applyBorder="0" applyAlignment="0" applyProtection="0"/>
    <xf numFmtId="0" fontId="1" fillId="29" borderId="0" applyNumberFormat="0" applyBorder="0" applyAlignment="0" applyProtection="0"/>
    <xf numFmtId="0" fontId="2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0"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20"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20" fillId="45"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cellStyleXfs>
  <cellXfs count="72">
    <xf numFmtId="0" fontId="0" fillId="0" borderId="0" xfId="0">
      <alignment vertical="top"/>
    </xf>
    <xf numFmtId="0" fontId="0" fillId="2" borderId="0" xfId="0" applyFill="1">
      <alignment vertical="top"/>
    </xf>
    <xf numFmtId="0" fontId="3" fillId="0" borderId="0" xfId="0" applyFont="1">
      <alignment vertical="top"/>
    </xf>
    <xf numFmtId="0" fontId="0" fillId="0" borderId="0" xfId="0" applyAlignment="1">
      <alignment horizontal="left" indent="1"/>
    </xf>
    <xf numFmtId="0" fontId="0" fillId="2" borderId="0" xfId="0" applyFill="1" applyAlignment="1">
      <alignment horizontal="right"/>
    </xf>
    <xf numFmtId="0" fontId="16" fillId="0" borderId="4" xfId="15">
      <alignment horizontal="left" vertical="center" indent="1"/>
    </xf>
    <xf numFmtId="0" fontId="17" fillId="0" borderId="0" xfId="13" applyFont="1" applyAlignment="1">
      <alignment horizontal="right"/>
    </xf>
    <xf numFmtId="0" fontId="10" fillId="8" borderId="8" xfId="11" applyFill="1" applyBorder="1" applyAlignment="1">
      <alignment vertical="top" wrapText="1"/>
    </xf>
    <xf numFmtId="0" fontId="13" fillId="0" borderId="0" xfId="18" applyAlignment="1">
      <alignment horizontal="left"/>
    </xf>
    <xf numFmtId="0" fontId="17" fillId="0" borderId="0" xfId="13" applyFont="1" applyAlignment="1">
      <alignment horizontal="right" vertical="top"/>
    </xf>
    <xf numFmtId="0" fontId="13" fillId="0" borderId="0" xfId="18" applyAlignment="1">
      <alignment horizontal="left" vertical="top"/>
    </xf>
    <xf numFmtId="0" fontId="6" fillId="9" borderId="0" xfId="5" applyFill="1" applyBorder="1" applyAlignment="1">
      <alignment horizontal="left" vertical="center"/>
    </xf>
    <xf numFmtId="0" fontId="8" fillId="9" borderId="0" xfId="2" applyFill="1" applyBorder="1" applyAlignment="1">
      <alignment vertical="center"/>
    </xf>
    <xf numFmtId="0" fontId="15" fillId="11" borderId="0" xfId="14" applyFill="1">
      <alignment vertical="center"/>
    </xf>
    <xf numFmtId="0" fontId="6" fillId="11" borderId="0" xfId="5" applyFill="1" applyBorder="1" applyAlignment="1">
      <alignment horizontal="left" vertical="center"/>
    </xf>
    <xf numFmtId="0" fontId="8" fillId="11" borderId="0" xfId="2" applyFill="1" applyBorder="1" applyAlignment="1">
      <alignment vertical="center"/>
    </xf>
    <xf numFmtId="0" fontId="6" fillId="11" borderId="0" xfId="5" applyFill="1" applyAlignment="1">
      <alignment horizontal="left" vertical="center"/>
    </xf>
    <xf numFmtId="0" fontId="15" fillId="12" borderId="0" xfId="14" applyFill="1">
      <alignment vertical="center"/>
    </xf>
    <xf numFmtId="0" fontId="6" fillId="12" borderId="0" xfId="5" applyFill="1" applyBorder="1" applyAlignment="1">
      <alignment horizontal="left" vertical="center"/>
    </xf>
    <xf numFmtId="0" fontId="8" fillId="12" borderId="0" xfId="2" applyFill="1" applyBorder="1" applyAlignment="1">
      <alignment vertical="center"/>
    </xf>
    <xf numFmtId="0" fontId="6" fillId="12" borderId="0" xfId="5" applyFill="1" applyBorder="1" applyAlignment="1">
      <alignment horizontal="right" vertical="center"/>
    </xf>
    <xf numFmtId="0" fontId="15" fillId="13" borderId="0" xfId="14" applyFill="1">
      <alignment vertical="center"/>
    </xf>
    <xf numFmtId="0" fontId="6" fillId="13" borderId="0" xfId="5" applyFill="1" applyBorder="1" applyAlignment="1">
      <alignment horizontal="left" vertical="center"/>
    </xf>
    <xf numFmtId="0" fontId="8" fillId="13" borderId="0" xfId="2" applyFill="1" applyBorder="1" applyAlignment="1">
      <alignment vertical="center"/>
    </xf>
    <xf numFmtId="0" fontId="6" fillId="13" borderId="0" xfId="5" applyFill="1" applyBorder="1" applyAlignment="1">
      <alignment horizontal="right" vertical="center"/>
    </xf>
    <xf numFmtId="0" fontId="15" fillId="9" borderId="0" xfId="14" applyFill="1">
      <alignment vertical="center"/>
    </xf>
    <xf numFmtId="0" fontId="6" fillId="9" borderId="0" xfId="5" applyFill="1" applyBorder="1" applyAlignment="1">
      <alignment horizontal="right" vertical="center"/>
    </xf>
    <xf numFmtId="0" fontId="15" fillId="14" borderId="0" xfId="14" applyFill="1">
      <alignment vertical="center"/>
    </xf>
    <xf numFmtId="0" fontId="6" fillId="14" borderId="0" xfId="5" applyFill="1" applyBorder="1" applyAlignment="1">
      <alignment horizontal="left" vertical="center"/>
    </xf>
    <xf numFmtId="0" fontId="8" fillId="14" borderId="0" xfId="2" applyFill="1" applyBorder="1" applyAlignment="1">
      <alignment vertical="center"/>
    </xf>
    <xf numFmtId="0" fontId="6" fillId="14" borderId="0" xfId="5" applyFill="1" applyBorder="1" applyAlignment="1">
      <alignment horizontal="right" vertical="center"/>
    </xf>
    <xf numFmtId="0" fontId="18" fillId="10" borderId="0" xfId="14" applyFont="1" applyFill="1">
      <alignment vertical="center"/>
    </xf>
    <xf numFmtId="0" fontId="19" fillId="10" borderId="0" xfId="5" applyFont="1" applyFill="1" applyBorder="1" applyAlignment="1">
      <alignment horizontal="left" vertical="center"/>
    </xf>
    <xf numFmtId="0" fontId="20" fillId="10" borderId="0" xfId="2" applyFont="1" applyFill="1" applyBorder="1" applyAlignment="1">
      <alignment vertical="center"/>
    </xf>
    <xf numFmtId="0" fontId="19" fillId="10" borderId="0" xfId="5" applyFont="1" applyFill="1" applyBorder="1" applyAlignment="1">
      <alignment horizontal="right" vertical="center"/>
    </xf>
    <xf numFmtId="0" fontId="15" fillId="15" borderId="0" xfId="14" applyFill="1">
      <alignment vertical="center"/>
    </xf>
    <xf numFmtId="0" fontId="6" fillId="15" borderId="0" xfId="5" applyFill="1" applyBorder="1" applyAlignment="1">
      <alignment horizontal="left" vertical="center"/>
    </xf>
    <xf numFmtId="0" fontId="8" fillId="15" borderId="0" xfId="2" applyFill="1" applyBorder="1" applyAlignment="1">
      <alignment vertical="center"/>
    </xf>
    <xf numFmtId="0" fontId="6" fillId="15" borderId="0" xfId="5" applyFill="1" applyBorder="1" applyAlignment="1">
      <alignment horizontal="right" vertical="center"/>
    </xf>
    <xf numFmtId="0" fontId="15" fillId="16" borderId="0" xfId="14" applyFill="1">
      <alignment vertical="center"/>
    </xf>
    <xf numFmtId="0" fontId="6" fillId="16" borderId="0" xfId="5" applyFill="1" applyBorder="1" applyAlignment="1">
      <alignment horizontal="left" vertical="center"/>
    </xf>
    <xf numFmtId="0" fontId="8" fillId="16" borderId="0" xfId="2" applyFill="1" applyBorder="1" applyAlignment="1">
      <alignment vertical="center"/>
    </xf>
    <xf numFmtId="0" fontId="6" fillId="16" borderId="0" xfId="5" applyFill="1" applyBorder="1" applyAlignment="1">
      <alignment horizontal="right" vertical="center"/>
    </xf>
    <xf numFmtId="0" fontId="15" fillId="17" borderId="0" xfId="14" applyFill="1">
      <alignment vertical="center"/>
    </xf>
    <xf numFmtId="0" fontId="6" fillId="17" borderId="0" xfId="5" applyFill="1" applyBorder="1" applyAlignment="1">
      <alignment horizontal="left" vertical="center"/>
    </xf>
    <xf numFmtId="0" fontId="8" fillId="17" borderId="0" xfId="2" applyFill="1" applyBorder="1" applyAlignment="1">
      <alignment vertical="center"/>
    </xf>
    <xf numFmtId="0" fontId="6" fillId="17" borderId="0" xfId="5" applyFill="1" applyBorder="1" applyAlignment="1">
      <alignment horizontal="right" vertical="center"/>
    </xf>
    <xf numFmtId="0" fontId="6" fillId="18" borderId="0" xfId="5" applyFill="1" applyBorder="1" applyAlignment="1">
      <alignment horizontal="left" vertical="center"/>
    </xf>
    <xf numFmtId="0" fontId="8" fillId="18" borderId="0" xfId="2" applyFill="1" applyBorder="1" applyAlignment="1">
      <alignment vertical="center"/>
    </xf>
    <xf numFmtId="0" fontId="6" fillId="18" borderId="0" xfId="5" applyFill="1" applyBorder="1" applyAlignment="1">
      <alignment horizontal="right" vertical="center"/>
    </xf>
    <xf numFmtId="0" fontId="6" fillId="19" borderId="0" xfId="5" applyFill="1" applyBorder="1" applyAlignment="1">
      <alignment horizontal="left" vertical="center"/>
    </xf>
    <xf numFmtId="0" fontId="8" fillId="19" borderId="0" xfId="2" applyFill="1" applyBorder="1" applyAlignment="1">
      <alignment vertical="center"/>
    </xf>
    <xf numFmtId="0" fontId="6" fillId="19" borderId="0" xfId="5" applyFill="1" applyBorder="1" applyAlignment="1">
      <alignment horizontal="right" vertical="center"/>
    </xf>
    <xf numFmtId="0" fontId="18" fillId="18" borderId="0" xfId="14" applyFont="1" applyFill="1">
      <alignment vertical="center"/>
    </xf>
    <xf numFmtId="0" fontId="15" fillId="20" borderId="0" xfId="14" applyFill="1">
      <alignment vertical="center"/>
    </xf>
    <xf numFmtId="0" fontId="6" fillId="20" borderId="0" xfId="5" applyFill="1" applyBorder="1" applyAlignment="1">
      <alignment horizontal="left" vertical="center"/>
    </xf>
    <xf numFmtId="0" fontId="8" fillId="20" borderId="0" xfId="2" applyFill="1" applyBorder="1" applyAlignment="1">
      <alignment vertical="center"/>
    </xf>
    <xf numFmtId="0" fontId="6" fillId="20" borderId="0" xfId="5" applyFill="1" applyBorder="1" applyAlignment="1">
      <alignment horizontal="right" vertical="center"/>
    </xf>
    <xf numFmtId="0" fontId="18" fillId="19" borderId="0" xfId="14" applyFont="1" applyFill="1">
      <alignment vertical="center"/>
    </xf>
    <xf numFmtId="166" fontId="14" fillId="0" borderId="0" xfId="17">
      <alignment horizontal="left" indent="1"/>
    </xf>
    <xf numFmtId="166" fontId="14" fillId="7" borderId="0" xfId="16" applyFont="1">
      <alignment horizontal="left" wrapText="1" indent="1"/>
    </xf>
    <xf numFmtId="166" fontId="10" fillId="7" borderId="0" xfId="16">
      <alignment horizontal="left" wrapText="1" indent="1"/>
    </xf>
    <xf numFmtId="166" fontId="0" fillId="0" borderId="0" xfId="0" applyNumberFormat="1">
      <alignment vertical="top"/>
    </xf>
    <xf numFmtId="166" fontId="12" fillId="8" borderId="5" xfId="0" applyNumberFormat="1" applyFont="1" applyFill="1" applyBorder="1" applyAlignment="1">
      <alignment horizontal="left" indent="1"/>
    </xf>
    <xf numFmtId="166" fontId="14" fillId="0" borderId="0" xfId="17" applyAlignment="1">
      <alignment horizontal="left" wrapText="1" indent="1"/>
    </xf>
    <xf numFmtId="166" fontId="10" fillId="8" borderId="0" xfId="16" applyFill="1">
      <alignment horizontal="left" wrapText="1" indent="1"/>
    </xf>
    <xf numFmtId="166" fontId="14" fillId="8" borderId="0" xfId="17" applyFill="1" applyAlignment="1">
      <alignment horizontal="left" wrapText="1" indent="1"/>
    </xf>
    <xf numFmtId="0" fontId="0" fillId="8" borderId="6" xfId="0" applyFill="1" applyBorder="1">
      <alignment vertical="top"/>
    </xf>
    <xf numFmtId="0" fontId="0" fillId="8" borderId="7" xfId="0" applyFill="1" applyBorder="1">
      <alignment vertical="top"/>
    </xf>
    <xf numFmtId="0" fontId="0" fillId="8" borderId="9" xfId="0" applyFill="1" applyBorder="1">
      <alignment vertical="top"/>
    </xf>
    <xf numFmtId="0" fontId="0" fillId="8" borderId="10" xfId="0" applyFill="1" applyBorder="1">
      <alignment vertical="top"/>
    </xf>
    <xf numFmtId="0" fontId="16" fillId="0" borderId="4" xfId="15" applyAlignment="1">
      <alignment horizontal="center" vertical="center"/>
    </xf>
  </cellXfs>
  <cellStyles count="52">
    <cellStyle name="20 % - Accent1" xfId="31" builtinId="30" customBuiltin="1"/>
    <cellStyle name="20 % - Accent2" xfId="34" builtinId="34" customBuiltin="1"/>
    <cellStyle name="20 % - Accent3" xfId="38" builtinId="38" customBuiltin="1"/>
    <cellStyle name="20 % - Accent4" xfId="42" builtinId="42" customBuiltin="1"/>
    <cellStyle name="20 % - Accent5" xfId="45" builtinId="46" customBuiltin="1"/>
    <cellStyle name="20 % - Accent6" xfId="49" builtinId="50" customBuiltin="1"/>
    <cellStyle name="40 % - Accent1" xfId="1" builtinId="31" customBuiltin="1"/>
    <cellStyle name="40 % - Accent2" xfId="35" builtinId="35" customBuiltin="1"/>
    <cellStyle name="40 % - Accent3" xfId="39" builtinId="39" customBuiltin="1"/>
    <cellStyle name="40 % - Accent4" xfId="43" builtinId="43" customBuiltin="1"/>
    <cellStyle name="40 % - Accent5" xfId="46" builtinId="47" customBuiltin="1"/>
    <cellStyle name="40 % - Accent6" xfId="50" builtinId="51" customBuiltin="1"/>
    <cellStyle name="60 % - Accent1" xfId="32" builtinId="32" customBuiltin="1"/>
    <cellStyle name="60 % - Accent2" xfId="36" builtinId="36" customBuiltin="1"/>
    <cellStyle name="60 % - Accent3" xfId="40" builtinId="40" customBuiltin="1"/>
    <cellStyle name="60 % - Accent4" xfId="44" builtinId="44" customBuiltin="1"/>
    <cellStyle name="60 % - Accent5" xfId="47" builtinId="48" customBuiltin="1"/>
    <cellStyle name="60 % - Accent6" xfId="51" builtinId="52" customBuiltin="1"/>
    <cellStyle name="À bandes" xfId="16" xr:uid="{372A1842-8DB4-4B05-A4F9-194B0B56EABA}"/>
    <cellStyle name="Accent1" xfId="3" builtinId="29" customBuiltin="1"/>
    <cellStyle name="Accent2" xfId="33" builtinId="33" customBuiltin="1"/>
    <cellStyle name="Accent3" xfId="37" builtinId="37" customBuiltin="1"/>
    <cellStyle name="Accent4" xfId="41" builtinId="41" customBuiltin="1"/>
    <cellStyle name="Accent5" xfId="4" builtinId="45" customBuiltin="1"/>
    <cellStyle name="Accent6" xfId="48" builtinId="49" customBuiltin="1"/>
    <cellStyle name="Avertissement" xfId="27" builtinId="11" customBuiltin="1"/>
    <cellStyle name="Calcul" xfId="24" builtinId="22" customBuiltin="1"/>
    <cellStyle name="Cellule liée" xfId="25" builtinId="24" customBuiltin="1"/>
    <cellStyle name="Entrée" xfId="22" builtinId="20" customBuiltin="1"/>
    <cellStyle name="Entrée des paramètres" xfId="18" xr:uid="{8F0303C9-060A-4378-B3BA-99408B995F90}"/>
    <cellStyle name="Insatisfaisant" xfId="20" builtinId="27" customBuiltin="1"/>
    <cellStyle name="Jour" xfId="17" xr:uid="{CB09B5E3-8995-4BCC-99D7-4E3B52C29B71}"/>
    <cellStyle name="Milliers" xfId="6" builtinId="3" customBuiltin="1"/>
    <cellStyle name="Milliers [0]" xfId="7" builtinId="6" customBuiltin="1"/>
    <cellStyle name="Mois" xfId="14" xr:uid="{0620BD55-CC6D-4E32-846C-ED1E5CA86C76}"/>
    <cellStyle name="Monétaire" xfId="8" builtinId="4" customBuiltin="1"/>
    <cellStyle name="Monétaire [0]" xfId="9" builtinId="7" customBuiltin="1"/>
    <cellStyle name="Neutre" xfId="21" builtinId="28" customBuiltin="1"/>
    <cellStyle name="Nom du jour" xfId="15" xr:uid="{F4C59F2B-B807-4231-B5C0-B51F441FA314}"/>
    <cellStyle name="Normal" xfId="0" builtinId="0" customBuiltin="1"/>
    <cellStyle name="Note" xfId="28" builtinId="10" customBuiltin="1"/>
    <cellStyle name="Pourcentage" xfId="10" builtinId="5" customBuiltin="1"/>
    <cellStyle name="Satisfaisant" xfId="19" builtinId="26" customBuiltin="1"/>
    <cellStyle name="Sortie" xfId="23" builtinId="21" customBuiltin="1"/>
    <cellStyle name="Texte explicatif" xfId="29" builtinId="53" customBuiltin="1"/>
    <cellStyle name="Titre" xfId="5" builtinId="15" customBuiltin="1"/>
    <cellStyle name="Titre 1" xfId="2" builtinId="16" customBuiltin="1"/>
    <cellStyle name="Titre 2" xfId="12" builtinId="17" customBuiltin="1"/>
    <cellStyle name="Titre 3" xfId="13" builtinId="18" customBuiltin="1"/>
    <cellStyle name="Titre 4" xfId="11" builtinId="19" customBuiltin="1"/>
    <cellStyle name="Total" xfId="30" builtinId="25" customBuiltin="1"/>
    <cellStyle name="Vérification" xfId="26" builtinId="23" customBuiltin="1"/>
  </cellStyles>
  <dxfs count="36">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Personal">
  <a:themeElements>
    <a:clrScheme name="Rainbow">
      <a:dk1>
        <a:srgbClr val="000000"/>
      </a:dk1>
      <a:lt1>
        <a:srgbClr val="FFFFFF"/>
      </a:lt1>
      <a:dk2>
        <a:srgbClr val="7E8083"/>
      </a:dk2>
      <a:lt2>
        <a:srgbClr val="E4E5E6"/>
      </a:lt2>
      <a:accent1>
        <a:srgbClr val="7AC143"/>
      </a:accent1>
      <a:accent2>
        <a:srgbClr val="00853E"/>
      </a:accent2>
      <a:accent3>
        <a:srgbClr val="00ADEE"/>
      </a:accent3>
      <a:accent4>
        <a:srgbClr val="FFC000"/>
      </a:accent4>
      <a:accent5>
        <a:srgbClr val="F47920"/>
      </a:accent5>
      <a:accent6>
        <a:srgbClr val="E51937"/>
      </a:accent6>
      <a:hlink>
        <a:srgbClr val="F47920"/>
      </a:hlink>
      <a:folHlink>
        <a:srgbClr val="954F72"/>
      </a:folHlink>
    </a:clrScheme>
    <a:fontScheme name="Custom 2">
      <a:majorFont>
        <a:latin typeface="Rockwell"/>
        <a:ea typeface=""/>
        <a:cs typeface=""/>
      </a:majorFont>
      <a:minorFont>
        <a:latin typeface="Lucida San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pageSetUpPr autoPageBreaks="0" fitToPage="1"/>
  </sheetPr>
  <dimension ref="A1:K14"/>
  <sheetViews>
    <sheetView showGridLines="0" zoomScale="90" zoomScaleNormal="90" workbookViewId="0">
      <selection activeCell="J6" sqref="J6"/>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8.6640625" bestFit="1" customWidth="1"/>
    <col min="11" max="11" width="13.77734375" customWidth="1"/>
  </cols>
  <sheetData>
    <row r="1" spans="1:11" s="1" customFormat="1" ht="60" customHeight="1">
      <c r="A1"/>
      <c r="B1" s="13" t="str">
        <f>"Janvier "&amp;AnnéeCalendrier</f>
        <v>Janvier 2026</v>
      </c>
      <c r="C1" s="14"/>
      <c r="D1" s="14"/>
      <c r="E1" s="15"/>
      <c r="F1" s="15"/>
      <c r="G1" s="15"/>
      <c r="H1" s="16"/>
    </row>
    <row r="2" spans="1:11" s="2" customFormat="1" ht="21.75" customHeight="1">
      <c r="A2"/>
      <c r="B2" s="5" t="str">
        <f>DébutSemaine</f>
        <v>LUNDI</v>
      </c>
      <c r="C2" s="5" t="str">
        <f t="shared" ref="C2:H2" si="0">UPPER(TEXT(C3,"jjjj"))</f>
        <v>MARDI</v>
      </c>
      <c r="D2" s="5" t="str">
        <f t="shared" si="0"/>
        <v>MERCREDI</v>
      </c>
      <c r="E2" s="5" t="str">
        <f t="shared" si="0"/>
        <v>JEUDI</v>
      </c>
      <c r="F2" s="5" t="str">
        <f t="shared" si="0"/>
        <v>VENDREDI</v>
      </c>
      <c r="G2" s="5" t="str">
        <f t="shared" si="0"/>
        <v>SAMEDI</v>
      </c>
      <c r="H2" s="5" t="str">
        <f t="shared" si="0"/>
        <v>DIMANCHE</v>
      </c>
      <c r="J2" s="71" t="s">
        <v>1</v>
      </c>
      <c r="K2" s="71"/>
    </row>
    <row r="3" spans="1:11" s="3" customFormat="1" ht="19.5" customHeight="1">
      <c r="A3"/>
      <c r="B3" s="59">
        <f t="array" ref="B3:H3">JoursEtSemaines+DATE(AnnéeCalendrier,1,1)-WEEKDAY(DATE(AnnéeCalendrier,1,1),(DébutSemaine="Lundi")+1)+1</f>
        <v>46020</v>
      </c>
      <c r="C3" s="59">
        <v>46021</v>
      </c>
      <c r="D3" s="59">
        <v>46022</v>
      </c>
      <c r="E3" s="59">
        <v>46023</v>
      </c>
      <c r="F3" s="59">
        <v>46024</v>
      </c>
      <c r="G3" s="59">
        <v>46025</v>
      </c>
      <c r="H3" s="59">
        <v>46026</v>
      </c>
      <c r="J3" s="6" t="s">
        <v>2</v>
      </c>
      <c r="K3" s="8">
        <v>2026</v>
      </c>
    </row>
    <row r="4" spans="1:11" ht="57.95" customHeight="1">
      <c r="B4" s="59"/>
      <c r="C4" s="59"/>
      <c r="D4" s="59"/>
      <c r="E4" s="59"/>
      <c r="F4" s="59"/>
      <c r="G4" s="64"/>
      <c r="H4" s="59"/>
      <c r="J4" s="9" t="s">
        <v>3</v>
      </c>
      <c r="K4" s="10" t="s">
        <v>4</v>
      </c>
    </row>
    <row r="5" spans="1:11" s="3" customFormat="1" ht="19.5" customHeight="1">
      <c r="A5"/>
      <c r="B5" s="60">
        <f t="array" ref="B5:H5">JoursEtSemaines+DATE(AnnéeCalendrier,1,1)-WEEKDAY(DATE(AnnéeCalendrier,1,1),(DébutSemaine="Lundi")+1)+8</f>
        <v>46027</v>
      </c>
      <c r="C5" s="60">
        <v>46028</v>
      </c>
      <c r="D5" s="60">
        <v>46029</v>
      </c>
      <c r="E5" s="60">
        <v>46030</v>
      </c>
      <c r="F5" s="60">
        <v>46031</v>
      </c>
      <c r="G5" s="60">
        <v>46032</v>
      </c>
      <c r="H5" s="60">
        <v>46033</v>
      </c>
    </row>
    <row r="6" spans="1:11" ht="57.95" customHeight="1">
      <c r="B6" s="60"/>
      <c r="C6" s="60"/>
      <c r="D6" s="60"/>
      <c r="E6" s="60"/>
      <c r="F6" s="60"/>
      <c r="G6" s="60" t="s">
        <v>8</v>
      </c>
      <c r="H6" s="60" t="s">
        <v>8</v>
      </c>
      <c r="J6" s="4"/>
    </row>
    <row r="7" spans="1:11" s="3" customFormat="1" ht="19.5" customHeight="1">
      <c r="A7"/>
      <c r="B7" s="59">
        <f t="array" ref="B7:H7">JoursEtSemaines+DATE(AnnéeCalendrier,1,1)-WEEKDAY(DATE(AnnéeCalendrier,1,1),(DébutSemaine="Lundi")+1)+15</f>
        <v>46034</v>
      </c>
      <c r="C7" s="59">
        <v>46035</v>
      </c>
      <c r="D7" s="59">
        <v>46036</v>
      </c>
      <c r="E7" s="59">
        <v>46037</v>
      </c>
      <c r="F7" s="59">
        <v>46038</v>
      </c>
      <c r="G7" s="59">
        <v>46039</v>
      </c>
      <c r="H7" s="59">
        <v>46040</v>
      </c>
      <c r="J7" s="4"/>
    </row>
    <row r="8" spans="1:11" ht="57.95" customHeight="1">
      <c r="B8" s="59"/>
      <c r="C8" s="59"/>
      <c r="D8" s="59"/>
      <c r="E8" s="59"/>
      <c r="F8" s="59"/>
      <c r="G8" s="65" t="s">
        <v>27</v>
      </c>
      <c r="H8" s="66" t="s">
        <v>28</v>
      </c>
    </row>
    <row r="9" spans="1:11" s="3" customFormat="1" ht="19.5" customHeight="1">
      <c r="A9"/>
      <c r="B9" s="61">
        <f t="array" ref="B9:H9">JoursEtSemaines+DATE(AnnéeCalendrier,1,1)-WEEKDAY(DATE(AnnéeCalendrier,1,1),(DébutSemaine="Lundi")+1)+22</f>
        <v>46041</v>
      </c>
      <c r="C9" s="61">
        <v>46042</v>
      </c>
      <c r="D9" s="61">
        <v>46043</v>
      </c>
      <c r="E9" s="61">
        <v>46044</v>
      </c>
      <c r="F9" s="61">
        <v>46045</v>
      </c>
      <c r="G9" s="61">
        <v>46046</v>
      </c>
      <c r="H9" s="61">
        <v>46047</v>
      </c>
    </row>
    <row r="10" spans="1:11" ht="57.95" customHeight="1">
      <c r="B10" s="61"/>
      <c r="C10" s="61"/>
      <c r="D10" s="61"/>
      <c r="E10" s="61"/>
      <c r="F10" s="61"/>
      <c r="G10" s="61" t="s">
        <v>8</v>
      </c>
      <c r="H10" s="61" t="s">
        <v>8</v>
      </c>
    </row>
    <row r="11" spans="1:11" s="3" customFormat="1" ht="19.5" customHeight="1">
      <c r="A11"/>
      <c r="B11" s="59">
        <f t="array" ref="B11:H11">JoursEtSemaines+DATE(AnnéeCalendrier,1,1)-WEEKDAY(DATE(AnnéeCalendrier,1,1),(DébutSemaine="Lundi")+1)+29</f>
        <v>46048</v>
      </c>
      <c r="C11" s="59">
        <v>46049</v>
      </c>
      <c r="D11" s="59">
        <v>46050</v>
      </c>
      <c r="E11" s="59">
        <v>46051</v>
      </c>
      <c r="F11" s="59">
        <v>46052</v>
      </c>
      <c r="G11" s="59">
        <v>46053</v>
      </c>
      <c r="H11" s="59">
        <v>46054</v>
      </c>
    </row>
    <row r="12" spans="1:11" ht="57.95" customHeight="1">
      <c r="B12" s="59"/>
      <c r="C12" s="59"/>
      <c r="D12" s="59"/>
      <c r="E12" s="59"/>
      <c r="F12" s="59"/>
      <c r="G12" s="64" t="s">
        <v>29</v>
      </c>
      <c r="H12" s="59"/>
    </row>
    <row r="13" spans="1:11" s="3" customFormat="1" ht="19.5" customHeight="1">
      <c r="A13"/>
      <c r="B13" s="61">
        <f t="array" ref="B13:C13">JoursEtSemaines+DATE(AnnéeCalendrier,1,1)-WEEKDAY(DATE(AnnéeCalendrier,1,1),(DébutSemaine="Lundi")+1)+36</f>
        <v>46055</v>
      </c>
      <c r="C13" s="61">
        <v>46056</v>
      </c>
      <c r="D13" s="63" t="s">
        <v>0</v>
      </c>
      <c r="E13" s="67"/>
      <c r="F13" s="67"/>
      <c r="G13" s="67"/>
      <c r="H13" s="68"/>
    </row>
    <row r="14" spans="1:11" ht="57.95" customHeight="1">
      <c r="B14" s="61"/>
      <c r="C14" s="61"/>
      <c r="D14" s="7"/>
      <c r="E14" s="69"/>
      <c r="F14" s="69"/>
      <c r="G14" s="69"/>
      <c r="H14" s="70"/>
    </row>
  </sheetData>
  <mergeCells count="2">
    <mergeCell ref="E13:H14"/>
    <mergeCell ref="J2:K2"/>
  </mergeCells>
  <phoneticPr fontId="2" type="noConversion"/>
  <conditionalFormatting sqref="B13:D13">
    <cfRule type="expression" dxfId="35" priority="1">
      <formula>AND(DAY(B13)&gt;=1,DAY(B13)&lt;=15)</formula>
    </cfRule>
  </conditionalFormatting>
  <conditionalFormatting sqref="B3:G3">
    <cfRule type="expression" dxfId="34" priority="24">
      <formula>DAY(B3)&gt;8</formula>
    </cfRule>
  </conditionalFormatting>
  <conditionalFormatting sqref="B11:H11">
    <cfRule type="expression" dxfId="33" priority="25">
      <formula>AND(DAY(B11)&gt;=1,DAY(B11)&lt;=15)</formula>
    </cfRule>
  </conditionalFormatting>
  <dataValidations count="14">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FLÈCHE BAS pour ouvrir la liste déroulante, puis sur ENTRÉE pour sélectionner le jour de début de la semaine." sqref="K4" xr:uid="{00000000-0002-0000-0000-000000000000}">
      <formula1>"DIMANCHE,LUNDI"</formula1>
    </dataValidation>
    <dataValidation allowBlank="1" showInputMessage="1" showErrorMessage="1" prompt="Créez des calendriers personnalisés d’un mois dans ce classeur. Personnalisez l’année et le jour de début de la semaine pour tous les mois avec cette feuille de calcul Janvier. Chaque mois figure sur une feuille de calcul distincte" sqref="A1" xr:uid="{00000000-0002-0000-0000-000001000000}"/>
    <dataValidation allowBlank="1" showInputMessage="1" showErrorMessage="1" prompt="Entrez l’année et sélectionnez le jour de début du calendrier dans les cellules ci-dessous. Ces cellules Paramètres du calendrier ne s’imprimeront pas" sqref="J2" xr:uid="{00000000-0002-0000-0000-000003000000}"/>
    <dataValidation allowBlank="1" showInputMessage="1" showErrorMessage="1" prompt="Entrez l’année dans la cellule à droite." sqref="J3" xr:uid="{00000000-0002-0000-0000-000004000000}"/>
    <dataValidation allowBlank="1" showInputMessage="1" showErrorMessage="1" prompt="Sélectionnez le jour de début de la semaine dans la cellule à droite" sqref="J4" xr:uid="{00000000-0002-0000-0000-000005000000}"/>
    <dataValidation allowBlank="1" showInputMessage="1" showErrorMessage="1" prompt="Entrez l’année dans cette cellule." sqref="K3" xr:uid="{00000000-0002-0000-0000-000006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sqref="B2" xr:uid="{00000000-0002-0000-0000-000007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000-000008000000}"/>
    <dataValidation allowBlank="1" showErrorMessage="1" prompt="L’année dans cette cellule est automatiquement mise à jour en fonction de l’année entrée dans la cellule K2. Le calendrier ci-dessous inclut les dates des mois précédent et suivant dans une teinte plus claire" sqref="B1" xr:uid="{00000000-0002-0000-0000-000009000000}"/>
    <dataValidation allowBlank="1" showInputMessage="1" showErrorMessage="1" prompt="Jour de la semaine défini automatiquement." sqref="C2:H2" xr:uid="{00000000-0002-0000-0000-00000A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000-00000B000000}"/>
    <dataValidation allowBlank="1" showInputMessage="1" showErrorMessage="1" prompt="Entrez les Notes dans cette cellule" sqref="E13:H14" xr:uid="{00000000-0002-0000-0000-00000C000000}"/>
    <dataValidation allowBlank="1" showInputMessage="1" showErrorMessage="1" prompt="Entrez les Notes dans la cellule à droite" sqref="D13:D14" xr:uid="{00000000-0002-0000-0000-00000D000000}"/>
    <dataValidation allowBlank="1" showInputMessage="1" showErrorMessage="1" prompt="L’année figurant dans cette cellule est automatiquement mise à jour. Sélectionnez une autre année dans la cellule K3 pour modifier l’année" sqref="C1" xr:uid="{68DB1B5F-672F-42EA-B173-279D18DF96BF}"/>
  </dataValidations>
  <printOptions horizontalCentered="1" verticalCentered="1"/>
  <pageMargins left="0.7" right="0.7" top="0.75" bottom="0.75" header="0.3" footer="0.3"/>
  <pageSetup paperSize="9" orientation="landscape" r:id="rId1"/>
  <headerFooter differentFirst="1" alignWithMargins="0">
    <oddFooter>Page &amp;P of &amp;N</oddFooter>
  </headerFooter>
  <customProperties>
    <customPr name="SheetChanged" r:id="rId2"/>
  </customProperties>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9" tint="-0.249977111117893"/>
    <pageSetUpPr fitToPage="1"/>
  </sheetPr>
  <dimension ref="B1:H14"/>
  <sheetViews>
    <sheetView showGridLines="0" topLeftCell="A3" zoomScale="90" zoomScaleNormal="90" workbookViewId="0">
      <selection activeCell="T6" sqref="T6"/>
    </sheetView>
  </sheetViews>
  <sheetFormatPr baseColWidth="10" defaultColWidth="8.88671875" defaultRowHeight="14.25"/>
  <cols>
    <col min="1" max="1" width="2.77734375" customWidth="1"/>
    <col min="2" max="2" width="18.44140625" customWidth="1"/>
    <col min="3" max="8" width="17.77734375" customWidth="1"/>
    <col min="9" max="9" width="2.77734375" customWidth="1"/>
  </cols>
  <sheetData>
    <row r="1" spans="2:8" ht="59.25" customHeight="1">
      <c r="B1" s="58" t="str">
        <f>"Octobre "&amp;AnnéeCalendrier</f>
        <v>Octobre 2026</v>
      </c>
      <c r="C1" s="50"/>
      <c r="D1" s="50"/>
      <c r="E1" s="51"/>
      <c r="F1" s="51"/>
      <c r="G1" s="51"/>
      <c r="H1" s="52"/>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JoursEtSemaines+DATE(AnnéeCalendrier,10,1)-WEEKDAY(DATE(AnnéeCalendrier,10,1),(DébutSemaine="Lundi")+1)+1</f>
        <v>46293</v>
      </c>
      <c r="C3" s="59">
        <v>46294</v>
      </c>
      <c r="D3" s="59">
        <v>46295</v>
      </c>
      <c r="E3" s="59">
        <v>46296</v>
      </c>
      <c r="F3" s="59">
        <v>46297</v>
      </c>
      <c r="G3" s="59">
        <v>46298</v>
      </c>
      <c r="H3" s="59">
        <v>46299</v>
      </c>
    </row>
    <row r="4" spans="2:8" ht="57.95" customHeight="1">
      <c r="B4" s="59"/>
      <c r="C4" s="59"/>
      <c r="D4" s="59"/>
      <c r="E4" s="59"/>
      <c r="F4" s="59"/>
      <c r="G4" s="59"/>
      <c r="H4" s="64" t="s">
        <v>23</v>
      </c>
    </row>
    <row r="5" spans="2:8" ht="19.5" customHeight="1">
      <c r="B5" s="61">
        <f t="array" ref="B5:H5">JoursEtSemaines+DATE(AnnéeCalendrier,10,1)-WEEKDAY(DATE(AnnéeCalendrier,10,1),(DébutSemaine="Lundi")+1)+8</f>
        <v>46300</v>
      </c>
      <c r="C5" s="61">
        <v>46301</v>
      </c>
      <c r="D5" s="61">
        <v>46302</v>
      </c>
      <c r="E5" s="61">
        <v>46303</v>
      </c>
      <c r="F5" s="61">
        <v>46304</v>
      </c>
      <c r="G5" s="61">
        <v>46305</v>
      </c>
      <c r="H5" s="61">
        <v>46306</v>
      </c>
    </row>
    <row r="6" spans="2:8" ht="57.95" customHeight="1">
      <c r="B6" s="61"/>
      <c r="C6" s="61"/>
      <c r="D6" s="61"/>
      <c r="E6" s="61"/>
      <c r="F6" s="61"/>
      <c r="G6" s="61"/>
      <c r="H6" s="61"/>
    </row>
    <row r="7" spans="2:8" ht="19.5" customHeight="1">
      <c r="B7" s="59">
        <f t="array" ref="B7:H7">JoursEtSemaines+DATE(AnnéeCalendrier,10,1)-WEEKDAY(DATE(AnnéeCalendrier,10,1),(DébutSemaine="Lundi")+1)+15</f>
        <v>46307</v>
      </c>
      <c r="C7" s="59">
        <v>46308</v>
      </c>
      <c r="D7" s="59">
        <v>46309</v>
      </c>
      <c r="E7" s="59">
        <v>46310</v>
      </c>
      <c r="F7" s="59">
        <v>46311</v>
      </c>
      <c r="G7" s="59">
        <v>46312</v>
      </c>
      <c r="H7" s="59">
        <v>46313</v>
      </c>
    </row>
    <row r="8" spans="2:8" ht="57.95" customHeight="1">
      <c r="B8" s="59"/>
      <c r="C8" s="59"/>
      <c r="D8" s="59"/>
      <c r="E8" s="59"/>
      <c r="F8" s="59"/>
      <c r="G8" s="59"/>
      <c r="H8" s="59"/>
    </row>
    <row r="9" spans="2:8" ht="19.5" customHeight="1">
      <c r="B9" s="61">
        <f t="array" ref="B9:H9">JoursEtSemaines+DATE(AnnéeCalendrier,10,1)-WEEKDAY(DATE(AnnéeCalendrier,10,1),(DébutSemaine="Lundi")+1)+22</f>
        <v>46314</v>
      </c>
      <c r="C9" s="61">
        <v>46315</v>
      </c>
      <c r="D9" s="61">
        <v>46316</v>
      </c>
      <c r="E9" s="61">
        <v>46317</v>
      </c>
      <c r="F9" s="61">
        <v>46318</v>
      </c>
      <c r="G9" s="61">
        <v>46319</v>
      </c>
      <c r="H9" s="61">
        <v>46320</v>
      </c>
    </row>
    <row r="10" spans="2:8" ht="57.95" customHeight="1">
      <c r="B10" s="61"/>
      <c r="C10" s="61"/>
      <c r="D10" s="61"/>
      <c r="E10" s="61"/>
      <c r="F10" s="61"/>
      <c r="G10" s="61"/>
      <c r="H10" s="61"/>
    </row>
    <row r="11" spans="2:8" ht="19.5" customHeight="1">
      <c r="B11" s="59">
        <f t="array" ref="B11:H11">JoursEtSemaines+DATE(AnnéeCalendrier,10,1)-WEEKDAY(DATE(AnnéeCalendrier,10,1),(DébutSemaine="Lundi")+1)+29</f>
        <v>46321</v>
      </c>
      <c r="C11" s="59">
        <v>46322</v>
      </c>
      <c r="D11" s="59">
        <v>46323</v>
      </c>
      <c r="E11" s="59">
        <v>46324</v>
      </c>
      <c r="F11" s="59">
        <v>46325</v>
      </c>
      <c r="G11" s="59">
        <v>46326</v>
      </c>
      <c r="H11" s="59">
        <v>46327</v>
      </c>
    </row>
    <row r="12" spans="2:8" ht="57.95" customHeight="1">
      <c r="B12" s="59"/>
      <c r="C12" s="59"/>
      <c r="D12" s="59"/>
      <c r="E12" s="59"/>
      <c r="F12" s="59"/>
      <c r="G12" s="59"/>
      <c r="H12" s="59"/>
    </row>
    <row r="13" spans="2:8" ht="19.5" customHeight="1">
      <c r="B13" s="61">
        <f t="array" ref="B13:C13">JoursEtSemaines+DATE(AnnéeCalendrier,10,1)-WEEKDAY(DATE(AnnéeCalendrier,10,1),(DébutSemaine="Lundi")+1)+36</f>
        <v>46328</v>
      </c>
      <c r="C13" s="61">
        <v>46329</v>
      </c>
      <c r="D13" s="63" t="s">
        <v>0</v>
      </c>
      <c r="E13" s="67"/>
      <c r="F13" s="67"/>
      <c r="G13" s="67"/>
      <c r="H13" s="68"/>
    </row>
    <row r="14" spans="2:8" ht="57.95" customHeight="1">
      <c r="B14" s="61"/>
      <c r="C14" s="61"/>
      <c r="D14" s="7"/>
      <c r="E14" s="69"/>
      <c r="F14" s="69"/>
      <c r="G14" s="69"/>
      <c r="H14" s="70"/>
    </row>
  </sheetData>
  <mergeCells count="1">
    <mergeCell ref="E13:H14"/>
  </mergeCells>
  <conditionalFormatting sqref="B13:D13">
    <cfRule type="expression" dxfId="8" priority="1">
      <formula>AND(DAY(B13)&gt;=1,DAY(B13)&lt;=15)</formula>
    </cfRule>
  </conditionalFormatting>
  <conditionalFormatting sqref="B3:G3">
    <cfRule type="expression" dxfId="7" priority="3">
      <formula>DAY(B3)&gt;8</formula>
    </cfRule>
  </conditionalFormatting>
  <conditionalFormatting sqref="B11:H11">
    <cfRule type="expression" dxfId="6" priority="4">
      <formula>AND(DAY(B11)&gt;=1,DAY(B11)&lt;=15)</formula>
    </cfRule>
  </conditionalFormatting>
  <dataValidations count="9">
    <dataValidation allowBlank="1" showInputMessage="1" showErrorMessage="1" prompt="Jour de la semaine défini automatiquement." sqref="C2:H2" xr:uid="{00000000-0002-0000-09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9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9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900-000003000000}"/>
    <dataValidation allowBlank="1" showInputMessage="1" showErrorMessage="1" prompt="Calendrier du mois d’octobre" sqref="A1" xr:uid="{00000000-0002-0000-0900-000005000000}"/>
    <dataValidation allowBlank="1" showInputMessage="1" showErrorMessage="1" prompt="Entrez les Notes dans la cellule à droite" sqref="D13:D14" xr:uid="{00000000-0002-0000-0900-000006000000}"/>
    <dataValidation allowBlank="1" showInputMessage="1" showErrorMessage="1" prompt="Entrez les Notes dans cette cellule" sqref="E13:H14" xr:uid="{00000000-0002-0000-09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900-000008000000}"/>
    <dataValidation allowBlank="1" showInputMessage="1" showErrorMessage="1" prompt="L’année figurant dans cette cellule est automatiquement mise à jour. Sélectionnez une autre année dans la cellule K3 de la feuille de calcul pour modifier l’année" sqref="C1" xr:uid="{873421E6-8E6D-4E29-8E27-EC2434AD0373}"/>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9" tint="-0.499984740745262"/>
    <pageSetUpPr fitToPage="1"/>
  </sheetPr>
  <dimension ref="B1:H14"/>
  <sheetViews>
    <sheetView showGridLines="0" zoomScale="90" zoomScaleNormal="90" workbookViewId="0"/>
  </sheetViews>
  <sheetFormatPr baseColWidth="10" defaultColWidth="8.88671875" defaultRowHeight="14.25"/>
  <cols>
    <col min="1" max="1" width="2.77734375" customWidth="1"/>
    <col min="2" max="2" width="18.44140625" customWidth="1"/>
    <col min="3" max="8" width="17.77734375" customWidth="1"/>
    <col min="9" max="9" width="2.77734375" customWidth="1"/>
  </cols>
  <sheetData>
    <row r="1" spans="2:8" ht="59.25" customHeight="1">
      <c r="B1" s="53" t="str">
        <f>"Novembre "&amp;AnnéeCalendrier</f>
        <v>Novembre 2026</v>
      </c>
      <c r="C1" s="47"/>
      <c r="D1" s="47"/>
      <c r="E1" s="48"/>
      <c r="F1" s="48"/>
      <c r="G1" s="48"/>
      <c r="H1" s="49"/>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JoursEtSemaines+DATE(AnnéeCalendrier,11,1)-WEEKDAY(DATE(AnnéeCalendrier,11,1),(DébutSemaine="Lundi")+1)+1</f>
        <v>46321</v>
      </c>
      <c r="C3" s="59">
        <v>46322</v>
      </c>
      <c r="D3" s="59">
        <v>46323</v>
      </c>
      <c r="E3" s="59">
        <v>46324</v>
      </c>
      <c r="F3" s="59">
        <v>46325</v>
      </c>
      <c r="G3" s="59">
        <v>46326</v>
      </c>
      <c r="H3" s="59">
        <v>46327</v>
      </c>
    </row>
    <row r="4" spans="2:8" ht="57.95" customHeight="1">
      <c r="B4" s="59"/>
      <c r="C4" s="59"/>
      <c r="D4" s="59"/>
      <c r="E4" s="59"/>
      <c r="F4" s="59"/>
      <c r="G4" s="59"/>
      <c r="H4" s="59"/>
    </row>
    <row r="5" spans="2:8" ht="19.5" customHeight="1">
      <c r="B5" s="61">
        <f t="array" ref="B5:H5">JoursEtSemaines+DATE(AnnéeCalendrier,11,1)-WEEKDAY(DATE(AnnéeCalendrier,11,1),(DébutSemaine="Lundi")+1)+8</f>
        <v>46328</v>
      </c>
      <c r="C5" s="61">
        <v>46329</v>
      </c>
      <c r="D5" s="61">
        <v>46330</v>
      </c>
      <c r="E5" s="61">
        <v>46331</v>
      </c>
      <c r="F5" s="61">
        <v>46332</v>
      </c>
      <c r="G5" s="61">
        <v>46333</v>
      </c>
      <c r="H5" s="61">
        <v>46334</v>
      </c>
    </row>
    <row r="6" spans="2:8" ht="57.95" customHeight="1">
      <c r="B6" s="61"/>
      <c r="C6" s="61"/>
      <c r="D6" s="61"/>
      <c r="E6" s="61"/>
      <c r="F6" s="61"/>
      <c r="G6" s="61"/>
      <c r="H6" s="61"/>
    </row>
    <row r="7" spans="2:8" ht="19.5" customHeight="1">
      <c r="B7" s="59">
        <f t="array" ref="B7:H7">JoursEtSemaines+DATE(AnnéeCalendrier,11,1)-WEEKDAY(DATE(AnnéeCalendrier,11,1),(DébutSemaine="Lundi")+1)+15</f>
        <v>46335</v>
      </c>
      <c r="C7" s="59">
        <v>46336</v>
      </c>
      <c r="D7" s="59">
        <v>46337</v>
      </c>
      <c r="E7" s="59">
        <v>46338</v>
      </c>
      <c r="F7" s="59">
        <v>46339</v>
      </c>
      <c r="G7" s="59">
        <v>46340</v>
      </c>
      <c r="H7" s="59">
        <v>46341</v>
      </c>
    </row>
    <row r="8" spans="2:8" ht="57.95" customHeight="1">
      <c r="B8" s="59"/>
      <c r="C8" s="59"/>
      <c r="D8" s="59"/>
      <c r="E8" s="59"/>
      <c r="F8" s="59"/>
      <c r="G8" s="59"/>
      <c r="H8" s="59"/>
    </row>
    <row r="9" spans="2:8" ht="19.5" customHeight="1">
      <c r="B9" s="61">
        <f t="array" ref="B9:H9">JoursEtSemaines+DATE(AnnéeCalendrier,11,1)-WEEKDAY(DATE(AnnéeCalendrier,11,1),(DébutSemaine="Lundi")+1)+22</f>
        <v>46342</v>
      </c>
      <c r="C9" s="61">
        <v>46343</v>
      </c>
      <c r="D9" s="61">
        <v>46344</v>
      </c>
      <c r="E9" s="61">
        <v>46345</v>
      </c>
      <c r="F9" s="61">
        <v>46346</v>
      </c>
      <c r="G9" s="61">
        <v>46347</v>
      </c>
      <c r="H9" s="61">
        <v>46348</v>
      </c>
    </row>
    <row r="10" spans="2:8" ht="57.95" customHeight="1">
      <c r="B10" s="61"/>
      <c r="C10" s="61"/>
      <c r="D10" s="61"/>
      <c r="E10" s="61"/>
      <c r="F10" s="61"/>
      <c r="G10" s="61"/>
      <c r="H10" s="61"/>
    </row>
    <row r="11" spans="2:8" ht="19.5" customHeight="1">
      <c r="B11" s="59">
        <f t="array" ref="B11:H11">JoursEtSemaines+DATE(AnnéeCalendrier,11,1)-WEEKDAY(DATE(AnnéeCalendrier,11,1),(DébutSemaine="Lundi")+1)+29</f>
        <v>46349</v>
      </c>
      <c r="C11" s="59">
        <v>46350</v>
      </c>
      <c r="D11" s="59">
        <v>46351</v>
      </c>
      <c r="E11" s="59">
        <v>46352</v>
      </c>
      <c r="F11" s="59">
        <v>46353</v>
      </c>
      <c r="G11" s="59">
        <v>46354</v>
      </c>
      <c r="H11" s="59">
        <v>46355</v>
      </c>
    </row>
    <row r="12" spans="2:8" ht="57.95" customHeight="1">
      <c r="B12" s="59"/>
      <c r="C12" s="59"/>
      <c r="D12" s="59"/>
      <c r="E12" s="59"/>
      <c r="F12" s="59"/>
      <c r="G12" s="59"/>
      <c r="H12" s="59"/>
    </row>
    <row r="13" spans="2:8" ht="19.5" customHeight="1">
      <c r="B13" s="61">
        <f t="array" ref="B13:C13">JoursEtSemaines+DATE(AnnéeCalendrier,11,1)-WEEKDAY(DATE(AnnéeCalendrier,11,1),(DébutSemaine="Lundi")+1)+36</f>
        <v>46356</v>
      </c>
      <c r="C13" s="61">
        <v>46357</v>
      </c>
      <c r="D13" s="63" t="s">
        <v>0</v>
      </c>
      <c r="E13" s="67"/>
      <c r="F13" s="67"/>
      <c r="G13" s="67"/>
      <c r="H13" s="68"/>
    </row>
    <row r="14" spans="2:8" ht="57.95" customHeight="1">
      <c r="B14" s="61"/>
      <c r="C14" s="61"/>
      <c r="D14" s="7"/>
      <c r="E14" s="69"/>
      <c r="F14" s="69"/>
      <c r="G14" s="69"/>
      <c r="H14" s="70"/>
    </row>
  </sheetData>
  <mergeCells count="1">
    <mergeCell ref="E13:H14"/>
  </mergeCells>
  <conditionalFormatting sqref="B13:D13">
    <cfRule type="expression" dxfId="5" priority="1">
      <formula>AND(DAY(B13)&gt;=1,DAY(B13)&lt;=15)</formula>
    </cfRule>
  </conditionalFormatting>
  <conditionalFormatting sqref="B3:G3">
    <cfRule type="expression" dxfId="4" priority="4">
      <formula>DAY(B3)&gt;8</formula>
    </cfRule>
  </conditionalFormatting>
  <conditionalFormatting sqref="B11:H11">
    <cfRule type="expression" dxfId="3" priority="5">
      <formula>AND(DAY(B11)&gt;=1,DAY(B11)&lt;=15)</formula>
    </cfRule>
  </conditionalFormatting>
  <dataValidations count="9">
    <dataValidation allowBlank="1" showInputMessage="1" showErrorMessage="1" prompt="Jour de la semaine défini automatiquement." sqref="C2:H2" xr:uid="{00000000-0002-0000-0A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A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A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A00-000003000000}"/>
    <dataValidation allowBlank="1" showInputMessage="1" showErrorMessage="1" prompt="Calendrier du mois de novembre" sqref="A1" xr:uid="{00000000-0002-0000-0A00-000005000000}"/>
    <dataValidation allowBlank="1" showInputMessage="1" showErrorMessage="1" prompt="Entrez les Notes dans la cellule à droite" sqref="D13:D14" xr:uid="{00000000-0002-0000-0A00-000006000000}"/>
    <dataValidation allowBlank="1" showInputMessage="1" showErrorMessage="1" prompt="Entrez les Notes dans cette cellule" sqref="E13:H14" xr:uid="{00000000-0002-0000-0A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A00-000008000000}"/>
    <dataValidation allowBlank="1" showInputMessage="1" showErrorMessage="1" prompt="L’année figurant dans cette cellule est automatiquement mise à jour. Sélectionnez une autre année dans la cellule K3 de la feuille de calcul pour modifier l’année" sqref="C1" xr:uid="{3A4E290F-6134-4539-A45D-9C6B0C71CC5F}"/>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6" tint="-0.249977111117893"/>
    <pageSetUpPr fitToPage="1"/>
  </sheetPr>
  <dimension ref="B1:H14"/>
  <sheetViews>
    <sheetView showGridLines="0" zoomScale="90" zoomScaleNormal="90" workbookViewId="0"/>
  </sheetViews>
  <sheetFormatPr baseColWidth="10" defaultColWidth="8.88671875" defaultRowHeight="14.25"/>
  <cols>
    <col min="1" max="1" width="2.77734375" customWidth="1"/>
    <col min="2" max="2" width="18.44140625" customWidth="1"/>
    <col min="3" max="8" width="17.77734375" customWidth="1"/>
    <col min="9" max="9" width="2.77734375" customWidth="1"/>
  </cols>
  <sheetData>
    <row r="1" spans="2:8" ht="59.25" customHeight="1">
      <c r="B1" s="54" t="str">
        <f>"Décembre "&amp;AnnéeCalendrier</f>
        <v>Décembre 2026</v>
      </c>
      <c r="C1" s="55"/>
      <c r="D1" s="55"/>
      <c r="E1" s="56"/>
      <c r="F1" s="56"/>
      <c r="G1" s="56"/>
      <c r="H1" s="57"/>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JoursEtSemaines+DATE(AnnéeCalendrier,12,1)-WEEKDAY(DATE(AnnéeCalendrier,12,1),(DébutSemaine="Lundi")+1)+1</f>
        <v>46356</v>
      </c>
      <c r="C3" s="59">
        <v>46357</v>
      </c>
      <c r="D3" s="59">
        <v>46358</v>
      </c>
      <c r="E3" s="59">
        <v>46359</v>
      </c>
      <c r="F3" s="59">
        <v>46360</v>
      </c>
      <c r="G3" s="59">
        <v>46361</v>
      </c>
      <c r="H3" s="59">
        <v>46362</v>
      </c>
    </row>
    <row r="4" spans="2:8" ht="57.95" customHeight="1">
      <c r="B4" s="59"/>
      <c r="C4" s="59"/>
      <c r="D4" s="59"/>
      <c r="E4" s="59"/>
      <c r="F4" s="59"/>
      <c r="G4" s="59"/>
      <c r="H4" s="59"/>
    </row>
    <row r="5" spans="2:8" ht="19.5" customHeight="1">
      <c r="B5" s="61">
        <f t="array" ref="B5:H5">JoursEtSemaines+DATE(AnnéeCalendrier,12,1)-WEEKDAY(DATE(AnnéeCalendrier,12,1),(DébutSemaine="Lundi")+1)+8</f>
        <v>46363</v>
      </c>
      <c r="C5" s="61">
        <v>46364</v>
      </c>
      <c r="D5" s="61">
        <v>46365</v>
      </c>
      <c r="E5" s="61">
        <v>46366</v>
      </c>
      <c r="F5" s="61">
        <v>46367</v>
      </c>
      <c r="G5" s="61">
        <v>46368</v>
      </c>
      <c r="H5" s="61">
        <v>46369</v>
      </c>
    </row>
    <row r="6" spans="2:8" ht="57.95" customHeight="1">
      <c r="B6" s="61"/>
      <c r="C6" s="61"/>
      <c r="D6" s="61"/>
      <c r="E6" s="61"/>
      <c r="F6" s="61"/>
      <c r="G6" s="61"/>
      <c r="H6" s="61"/>
    </row>
    <row r="7" spans="2:8" ht="19.5" customHeight="1">
      <c r="B7" s="59">
        <f t="array" ref="B7:H7">JoursEtSemaines+DATE(AnnéeCalendrier,12,1)-WEEKDAY(DATE(AnnéeCalendrier,12,1),(DébutSemaine="Lundi")+1)+15</f>
        <v>46370</v>
      </c>
      <c r="C7" s="59">
        <v>46371</v>
      </c>
      <c r="D7" s="59">
        <v>46372</v>
      </c>
      <c r="E7" s="59">
        <v>46373</v>
      </c>
      <c r="F7" s="59">
        <v>46374</v>
      </c>
      <c r="G7" s="59">
        <v>46375</v>
      </c>
      <c r="H7" s="59">
        <v>46376</v>
      </c>
    </row>
    <row r="8" spans="2:8" ht="57.95" customHeight="1">
      <c r="B8" s="59"/>
      <c r="C8" s="59"/>
      <c r="D8" s="59"/>
      <c r="E8" s="59"/>
      <c r="F8" s="59"/>
      <c r="G8" s="59"/>
      <c r="H8" s="59"/>
    </row>
    <row r="9" spans="2:8" ht="19.5" customHeight="1">
      <c r="B9" s="61">
        <f t="array" ref="B9:H9">JoursEtSemaines+DATE(AnnéeCalendrier,12,1)-WEEKDAY(DATE(AnnéeCalendrier,12,1),(DébutSemaine="Lundi")+1)+22</f>
        <v>46377</v>
      </c>
      <c r="C9" s="61">
        <v>46378</v>
      </c>
      <c r="D9" s="61">
        <v>46379</v>
      </c>
      <c r="E9" s="61">
        <v>46380</v>
      </c>
      <c r="F9" s="61">
        <v>46381</v>
      </c>
      <c r="G9" s="61">
        <v>46382</v>
      </c>
      <c r="H9" s="61">
        <v>46383</v>
      </c>
    </row>
    <row r="10" spans="2:8" ht="57.95" customHeight="1">
      <c r="B10" s="61"/>
      <c r="C10" s="61"/>
      <c r="D10" s="61"/>
      <c r="E10" s="61"/>
      <c r="F10" s="61"/>
      <c r="G10" s="61"/>
      <c r="H10" s="61"/>
    </row>
    <row r="11" spans="2:8" ht="19.5" customHeight="1">
      <c r="B11" s="59">
        <f t="array" ref="B11:H11">JoursEtSemaines+DATE(AnnéeCalendrier,12,1)-WEEKDAY(DATE(AnnéeCalendrier,12,1),(DébutSemaine="Lundi")+1)+29</f>
        <v>46384</v>
      </c>
      <c r="C11" s="59">
        <v>46385</v>
      </c>
      <c r="D11" s="59">
        <v>46386</v>
      </c>
      <c r="E11" s="59">
        <v>46387</v>
      </c>
      <c r="F11" s="59">
        <v>46388</v>
      </c>
      <c r="G11" s="59">
        <v>46389</v>
      </c>
      <c r="H11" s="59">
        <v>46390</v>
      </c>
    </row>
    <row r="12" spans="2:8" ht="57.95" customHeight="1">
      <c r="B12" s="59"/>
      <c r="C12" s="59"/>
      <c r="D12" s="59"/>
      <c r="E12" s="59"/>
      <c r="F12" s="59"/>
      <c r="G12" s="59"/>
      <c r="H12" s="59"/>
    </row>
    <row r="13" spans="2:8" ht="19.5" customHeight="1">
      <c r="B13" s="61">
        <f t="array" ref="B13:C13">JoursEtSemaines+DATE(AnnéeCalendrier,12,1)-WEEKDAY(DATE(AnnéeCalendrier,12,1),(DébutSemaine="Lundi")+1)+36</f>
        <v>46391</v>
      </c>
      <c r="C13" s="61">
        <v>46392</v>
      </c>
      <c r="D13" s="63" t="s">
        <v>0</v>
      </c>
      <c r="E13" s="67"/>
      <c r="F13" s="67"/>
      <c r="G13" s="67"/>
      <c r="H13" s="68"/>
    </row>
    <row r="14" spans="2:8" ht="57.95" customHeight="1">
      <c r="B14" s="61"/>
      <c r="C14" s="61"/>
      <c r="D14" s="7"/>
      <c r="E14" s="69"/>
      <c r="F14" s="69"/>
      <c r="G14" s="69"/>
      <c r="H14" s="70"/>
    </row>
  </sheetData>
  <mergeCells count="1">
    <mergeCell ref="E13:H14"/>
  </mergeCells>
  <conditionalFormatting sqref="B13:D13">
    <cfRule type="expression" dxfId="2" priority="1">
      <formula>AND(DAY(B13)&gt;=1,DAY(B13)&lt;=15)</formula>
    </cfRule>
  </conditionalFormatting>
  <conditionalFormatting sqref="B3:G3">
    <cfRule type="expression" dxfId="1" priority="3">
      <formula>DAY(B3)&gt;8</formula>
    </cfRule>
  </conditionalFormatting>
  <conditionalFormatting sqref="B11:H11">
    <cfRule type="expression" dxfId="0" priority="4">
      <formula>AND(DAY(B11)&gt;=1,DAY(B11)&lt;=15)</formula>
    </cfRule>
  </conditionalFormatting>
  <dataValidations count="9">
    <dataValidation allowBlank="1" showInputMessage="1" showErrorMessage="1" prompt="Jour de la semaine défini automatiquement." sqref="C2:H2" xr:uid="{00000000-0002-0000-0B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B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B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B00-000003000000}"/>
    <dataValidation allowBlank="1" showInputMessage="1" showErrorMessage="1" prompt="Calendrier du mois de décembre" sqref="A1" xr:uid="{00000000-0002-0000-0B00-000005000000}"/>
    <dataValidation allowBlank="1" showInputMessage="1" showErrorMessage="1" prompt="Entrez les Notes dans la cellule à droite" sqref="D13:D14" xr:uid="{00000000-0002-0000-0B00-000006000000}"/>
    <dataValidation allowBlank="1" showInputMessage="1" showErrorMessage="1" prompt="Entrez les Notes dans cette cellule" sqref="E13:H14" xr:uid="{00000000-0002-0000-0B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B00-000008000000}"/>
    <dataValidation allowBlank="1" showInputMessage="1" showErrorMessage="1" prompt="L’année figurant dans cette cellule est automatiquement mise à jour. Sélectionnez une autre année dans la cellule K3 de la feuille de calcul pour modifier l’année" sqref="C1" xr:uid="{0ED9C6F5-D117-4D38-BF48-93FAA0D1B91E}"/>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pageSetUpPr fitToPage="1"/>
  </sheetPr>
  <dimension ref="A1:H14"/>
  <sheetViews>
    <sheetView showGridLines="0" zoomScale="90" zoomScaleNormal="90" workbookViewId="0">
      <selection activeCell="L8" sqref="L8"/>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1:8" s="1" customFormat="1" ht="59.25" customHeight="1">
      <c r="A1"/>
      <c r="B1" s="21" t="str">
        <f>"Février "&amp;AnnéeCalendrier</f>
        <v>Février 2026</v>
      </c>
      <c r="C1" s="22"/>
      <c r="D1" s="22"/>
      <c r="E1" s="23"/>
      <c r="F1" s="23"/>
      <c r="G1" s="23"/>
      <c r="H1" s="24"/>
    </row>
    <row r="2" spans="1:8" s="2" customFormat="1" ht="21.75" customHeight="1">
      <c r="A2"/>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1:8" s="3" customFormat="1" ht="19.5" customHeight="1">
      <c r="A3"/>
      <c r="B3" s="59">
        <f t="array" ref="B3:H3">JoursEtSemaines+DATE(AnnéeCalendrier,2,1)-WEEKDAY(DATE(AnnéeCalendrier,2,1),(DébutSemaine="Lundi")+1)+1</f>
        <v>46048</v>
      </c>
      <c r="C3" s="59">
        <v>46049</v>
      </c>
      <c r="D3" s="59">
        <v>46050</v>
      </c>
      <c r="E3" s="59">
        <v>46051</v>
      </c>
      <c r="F3" s="59">
        <v>46052</v>
      </c>
      <c r="G3" s="59">
        <v>46053</v>
      </c>
      <c r="H3" s="59">
        <v>46054</v>
      </c>
    </row>
    <row r="4" spans="1:8" ht="57.95" customHeight="1">
      <c r="B4" s="59"/>
      <c r="C4" s="59"/>
      <c r="D4" s="59"/>
      <c r="E4" s="59"/>
      <c r="F4" s="59"/>
      <c r="G4" s="59"/>
      <c r="H4" s="64" t="s">
        <v>30</v>
      </c>
    </row>
    <row r="5" spans="1:8" s="3" customFormat="1" ht="19.5" customHeight="1">
      <c r="A5"/>
      <c r="B5" s="61">
        <f t="array" ref="B5:H5">JoursEtSemaines+DATE(AnnéeCalendrier,2,1)-WEEKDAY(DATE(AnnéeCalendrier,2,1),(DébutSemaine="Lundi")+1)+8</f>
        <v>46055</v>
      </c>
      <c r="C5" s="61">
        <v>46056</v>
      </c>
      <c r="D5" s="61">
        <v>46057</v>
      </c>
      <c r="E5" s="61">
        <v>46058</v>
      </c>
      <c r="F5" s="61">
        <v>46059</v>
      </c>
      <c r="G5" s="61">
        <v>46060</v>
      </c>
      <c r="H5" s="61">
        <v>46061</v>
      </c>
    </row>
    <row r="6" spans="1:8" ht="57.95" customHeight="1">
      <c r="B6" s="61"/>
      <c r="C6" s="61"/>
      <c r="D6" s="61"/>
      <c r="E6" s="61"/>
      <c r="F6" s="61"/>
      <c r="G6" s="65" t="s">
        <v>31</v>
      </c>
      <c r="H6" s="61" t="s">
        <v>8</v>
      </c>
    </row>
    <row r="7" spans="1:8" s="3" customFormat="1" ht="19.5" customHeight="1">
      <c r="A7"/>
      <c r="B7" s="59">
        <f t="array" ref="B7:H7">JoursEtSemaines+DATE(AnnéeCalendrier,2,1)-WEEKDAY(DATE(AnnéeCalendrier,2,1),(DébutSemaine="Lundi")+1)+15</f>
        <v>46062</v>
      </c>
      <c r="C7" s="59">
        <v>46063</v>
      </c>
      <c r="D7" s="59">
        <v>46064</v>
      </c>
      <c r="E7" s="59">
        <v>46065</v>
      </c>
      <c r="F7" s="59">
        <v>46066</v>
      </c>
      <c r="G7" s="59">
        <v>46067</v>
      </c>
      <c r="H7" s="59">
        <v>46068</v>
      </c>
    </row>
    <row r="8" spans="1:8" ht="57.95" customHeight="1">
      <c r="B8" s="59"/>
      <c r="C8" s="59"/>
      <c r="D8" s="59"/>
      <c r="E8" s="59"/>
      <c r="F8" s="59"/>
      <c r="G8" s="64" t="s">
        <v>8</v>
      </c>
      <c r="H8" s="64" t="s">
        <v>45</v>
      </c>
    </row>
    <row r="9" spans="1:8" s="3" customFormat="1" ht="19.5" customHeight="1">
      <c r="A9"/>
      <c r="B9" s="61">
        <f t="array" ref="B9:H9">JoursEtSemaines+DATE(AnnéeCalendrier,2,1)-WEEKDAY(DATE(AnnéeCalendrier,2,1),(DébutSemaine="Lundi")+1)+22</f>
        <v>46069</v>
      </c>
      <c r="C9" s="61">
        <v>46070</v>
      </c>
      <c r="D9" s="61">
        <v>46071</v>
      </c>
      <c r="E9" s="61">
        <v>46072</v>
      </c>
      <c r="F9" s="61">
        <v>46073</v>
      </c>
      <c r="G9" s="61">
        <v>46074</v>
      </c>
      <c r="H9" s="61">
        <v>46075</v>
      </c>
    </row>
    <row r="10" spans="1:8" ht="57.95" customHeight="1">
      <c r="B10" s="61" t="s">
        <v>6</v>
      </c>
      <c r="C10" s="61" t="s">
        <v>6</v>
      </c>
      <c r="D10" s="61" t="s">
        <v>6</v>
      </c>
      <c r="E10" s="61" t="s">
        <v>6</v>
      </c>
      <c r="F10" s="61" t="s">
        <v>6</v>
      </c>
      <c r="G10" s="61" t="s">
        <v>5</v>
      </c>
      <c r="H10" s="61"/>
    </row>
    <row r="11" spans="1:8" s="3" customFormat="1" ht="19.5" customHeight="1">
      <c r="A11"/>
      <c r="B11" s="59">
        <f t="array" ref="B11:H11">JoursEtSemaines+DATE(AnnéeCalendrier,2,1)-WEEKDAY(DATE(AnnéeCalendrier,2,1),(DébutSemaine="Lundi")+1)+29</f>
        <v>46076</v>
      </c>
      <c r="C11" s="59">
        <v>46077</v>
      </c>
      <c r="D11" s="59">
        <v>46078</v>
      </c>
      <c r="E11" s="59">
        <v>46079</v>
      </c>
      <c r="F11" s="59">
        <v>46080</v>
      </c>
      <c r="G11" s="59">
        <v>46081</v>
      </c>
      <c r="H11" s="59">
        <v>46082</v>
      </c>
    </row>
    <row r="12" spans="1:8" ht="57.95" customHeight="1">
      <c r="B12" s="64" t="s">
        <v>9</v>
      </c>
      <c r="C12" s="64" t="s">
        <v>9</v>
      </c>
      <c r="D12" s="64" t="s">
        <v>9</v>
      </c>
      <c r="E12" s="64" t="s">
        <v>9</v>
      </c>
      <c r="F12" s="64" t="s">
        <v>9</v>
      </c>
      <c r="G12" s="64" t="s">
        <v>16</v>
      </c>
      <c r="H12" s="59"/>
    </row>
    <row r="13" spans="1:8" s="3" customFormat="1" ht="19.5" customHeight="1">
      <c r="A13"/>
      <c r="B13" s="61">
        <f t="array" ref="B13:C13">JoursEtSemaines+DATE(AnnéeCalendrier,2,1)-WEEKDAY(DATE(AnnéeCalendrier,2,1),(DébutSemaine="Lundi")+1)+36</f>
        <v>46083</v>
      </c>
      <c r="C13" s="61">
        <v>46084</v>
      </c>
      <c r="D13" s="63" t="s">
        <v>0</v>
      </c>
      <c r="E13" s="67"/>
      <c r="F13" s="67"/>
      <c r="G13" s="67"/>
      <c r="H13" s="68"/>
    </row>
    <row r="14" spans="1:8" ht="57.95" customHeight="1">
      <c r="B14" s="61"/>
      <c r="C14" s="61"/>
      <c r="D14" s="7"/>
      <c r="E14" s="69"/>
      <c r="F14" s="69"/>
      <c r="G14" s="69"/>
      <c r="H14" s="70"/>
    </row>
  </sheetData>
  <mergeCells count="1">
    <mergeCell ref="E13:H14"/>
  </mergeCells>
  <conditionalFormatting sqref="B13:D13">
    <cfRule type="expression" dxfId="32" priority="1">
      <formula>AND(DAY(B13)&gt;=1,DAY(B13)&lt;=15)</formula>
    </cfRule>
  </conditionalFormatting>
  <conditionalFormatting sqref="B3:G3">
    <cfRule type="expression" dxfId="31" priority="3">
      <formula>DAY(B3)&gt;8</formula>
    </cfRule>
  </conditionalFormatting>
  <conditionalFormatting sqref="B11:H11">
    <cfRule type="expression" dxfId="30" priority="4">
      <formula>AND(DAY(B11)&gt;=1,DAY(B11)&lt;=15)</formula>
    </cfRule>
  </conditionalFormatting>
  <dataValidations count="9">
    <dataValidation allowBlank="1" showInputMessage="1" showErrorMessage="1" prompt="Jour de la semaine défini automatiquement." sqref="C2:H2" xr:uid="{00000000-0002-0000-01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1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1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100-000003000000}"/>
    <dataValidation allowBlank="1" showInputMessage="1" showErrorMessage="1" prompt="Calendrier du mois de février" sqref="A1" xr:uid="{00000000-0002-0000-0100-000005000000}"/>
    <dataValidation allowBlank="1" showInputMessage="1" showErrorMessage="1" prompt="Entrez les Notes dans la cellule à droite" sqref="D13:D14" xr:uid="{00000000-0002-0000-0100-000006000000}"/>
    <dataValidation allowBlank="1" showInputMessage="1" showErrorMessage="1" prompt="Entrez les Notes dans cette cellule" sqref="E13:H14" xr:uid="{00000000-0002-0000-01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100-000008000000}"/>
    <dataValidation allowBlank="1" showInputMessage="1" showErrorMessage="1" prompt="L’année figurant dans cette cellule est automatiquement mise à jour. Sélectionnez une autre année dans la cellule K3 de la feuille de calcul pour modifier l’année" sqref="C1" xr:uid="{B76B5EE0-7A31-4E98-9046-DEB20A06C325}"/>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39997558519241921"/>
    <pageSetUpPr fitToPage="1"/>
  </sheetPr>
  <dimension ref="B1:H14"/>
  <sheetViews>
    <sheetView showGridLines="0" zoomScale="90" zoomScaleNormal="90" workbookViewId="0">
      <selection activeCell="H6" sqref="H6"/>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27" t="str">
        <f>"Mars "&amp;AnnéeCalendrier</f>
        <v>Mars 2026</v>
      </c>
      <c r="C1" s="28"/>
      <c r="D1" s="28"/>
      <c r="E1" s="29"/>
      <c r="F1" s="29"/>
      <c r="G1" s="29"/>
      <c r="H1" s="30"/>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JoursEtSemaines+DATE(AnnéeCalendrier,3,1)-WEEKDAY(DATE(AnnéeCalendrier,3,1),(DébutSemaine="Lundi")+1)+1</f>
        <v>46076</v>
      </c>
      <c r="C3" s="59">
        <v>46077</v>
      </c>
      <c r="D3" s="59">
        <v>46078</v>
      </c>
      <c r="E3" s="59">
        <v>46079</v>
      </c>
      <c r="F3" s="59">
        <v>46080</v>
      </c>
      <c r="G3" s="59">
        <v>46081</v>
      </c>
      <c r="H3" s="59">
        <v>46082</v>
      </c>
    </row>
    <row r="4" spans="2:8" ht="57.95" customHeight="1">
      <c r="B4" s="62"/>
      <c r="C4" s="62"/>
      <c r="D4" s="62"/>
      <c r="E4" s="62"/>
      <c r="F4" s="62"/>
      <c r="G4" s="62"/>
      <c r="H4" s="59"/>
    </row>
    <row r="5" spans="2:8" ht="19.5" customHeight="1">
      <c r="B5" s="61">
        <f t="array" ref="B5:H5">JoursEtSemaines+DATE(AnnéeCalendrier,3,1)-WEEKDAY(DATE(AnnéeCalendrier,3,1),(DébutSemaine="Lundi")+1)+8</f>
        <v>46083</v>
      </c>
      <c r="C5" s="61">
        <v>46084</v>
      </c>
      <c r="D5" s="61">
        <v>46085</v>
      </c>
      <c r="E5" s="61">
        <v>46086</v>
      </c>
      <c r="F5" s="61">
        <v>46087</v>
      </c>
      <c r="G5" s="61">
        <v>46088</v>
      </c>
      <c r="H5" s="61">
        <v>46089</v>
      </c>
    </row>
    <row r="6" spans="2:8" ht="57.95" customHeight="1">
      <c r="B6" s="61"/>
      <c r="C6" s="61"/>
      <c r="D6" s="61"/>
      <c r="E6" s="61"/>
      <c r="F6" s="61"/>
      <c r="G6" s="66" t="s">
        <v>37</v>
      </c>
      <c r="H6" s="66" t="s">
        <v>32</v>
      </c>
    </row>
    <row r="7" spans="2:8" ht="19.5" customHeight="1">
      <c r="B7" s="59">
        <f t="array" ref="B7:H7">JoursEtSemaines+DATE(AnnéeCalendrier,3,1)-WEEKDAY(DATE(AnnéeCalendrier,3,1),(DébutSemaine="Lundi")+1)+15</f>
        <v>46090</v>
      </c>
      <c r="C7" s="59">
        <v>46091</v>
      </c>
      <c r="D7" s="59">
        <v>46092</v>
      </c>
      <c r="E7" s="59">
        <v>46093</v>
      </c>
      <c r="F7" s="59">
        <v>46094</v>
      </c>
      <c r="G7" s="59">
        <v>46095</v>
      </c>
      <c r="H7" s="59">
        <v>46096</v>
      </c>
    </row>
    <row r="8" spans="2:8" ht="57.95" customHeight="1">
      <c r="B8" s="59"/>
      <c r="C8" s="59"/>
      <c r="D8" s="59"/>
      <c r="E8" s="59"/>
      <c r="F8" s="59"/>
      <c r="G8" s="65" t="s">
        <v>10</v>
      </c>
      <c r="H8" s="64" t="s">
        <v>10</v>
      </c>
    </row>
    <row r="9" spans="2:8" ht="19.5" customHeight="1">
      <c r="B9" s="61">
        <f t="array" ref="B9:H9">JoursEtSemaines+DATE(AnnéeCalendrier,3,1)-WEEKDAY(DATE(AnnéeCalendrier,3,1),(DébutSemaine="Lundi")+1)+22</f>
        <v>46097</v>
      </c>
      <c r="C9" s="61">
        <v>46098</v>
      </c>
      <c r="D9" s="61">
        <v>46099</v>
      </c>
      <c r="E9" s="61">
        <v>46100</v>
      </c>
      <c r="F9" s="61">
        <v>46101</v>
      </c>
      <c r="G9" s="61">
        <v>46102</v>
      </c>
      <c r="H9" s="61">
        <v>46103</v>
      </c>
    </row>
    <row r="10" spans="2:8" ht="57.95" customHeight="1">
      <c r="B10" s="61"/>
      <c r="C10" s="61"/>
      <c r="D10" s="61"/>
      <c r="E10" s="61"/>
      <c r="F10" s="61"/>
      <c r="G10" s="65" t="s">
        <v>33</v>
      </c>
      <c r="H10" s="65" t="s">
        <v>34</v>
      </c>
    </row>
    <row r="11" spans="2:8" ht="19.5" customHeight="1">
      <c r="B11" s="59">
        <f t="array" ref="B11:H11">JoursEtSemaines+DATE(AnnéeCalendrier,3,1)-WEEKDAY(DATE(AnnéeCalendrier,3,1),(DébutSemaine="Lundi")+1)+29</f>
        <v>46104</v>
      </c>
      <c r="C11" s="59">
        <v>46105</v>
      </c>
      <c r="D11" s="59">
        <v>46106</v>
      </c>
      <c r="E11" s="59">
        <v>46107</v>
      </c>
      <c r="F11" s="59">
        <v>46108</v>
      </c>
      <c r="G11" s="59">
        <v>46109</v>
      </c>
      <c r="H11" s="59">
        <v>46110</v>
      </c>
    </row>
    <row r="12" spans="2:8" ht="57.95" customHeight="1">
      <c r="B12" s="59"/>
      <c r="C12" s="59"/>
      <c r="D12" s="59"/>
      <c r="E12" s="59"/>
      <c r="F12" s="59"/>
      <c r="G12" s="65" t="s">
        <v>29</v>
      </c>
      <c r="H12" s="64" t="s">
        <v>10</v>
      </c>
    </row>
    <row r="13" spans="2:8" ht="19.5" customHeight="1">
      <c r="B13" s="61">
        <f t="array" ref="B13:C13">JoursEtSemaines+DATE(AnnéeCalendrier,3,1)-WEEKDAY(DATE(AnnéeCalendrier,3,1),(DébutSemaine="Lundi")+1)+36</f>
        <v>46111</v>
      </c>
      <c r="C13" s="61">
        <v>46112</v>
      </c>
      <c r="D13" s="63" t="s">
        <v>0</v>
      </c>
      <c r="E13" s="67"/>
      <c r="F13" s="67"/>
      <c r="G13" s="67"/>
      <c r="H13" s="68"/>
    </row>
    <row r="14" spans="2:8" ht="57.95" customHeight="1">
      <c r="B14" s="61"/>
      <c r="C14" s="61"/>
      <c r="D14" s="7"/>
      <c r="E14" s="69"/>
      <c r="F14" s="69"/>
      <c r="G14" s="69"/>
      <c r="H14" s="70"/>
    </row>
  </sheetData>
  <mergeCells count="1">
    <mergeCell ref="E13:H14"/>
  </mergeCells>
  <conditionalFormatting sqref="B13:D13">
    <cfRule type="expression" dxfId="29" priority="7">
      <formula>AND(DAY(B13)&gt;=1,DAY(B13)&lt;=15)</formula>
    </cfRule>
  </conditionalFormatting>
  <conditionalFormatting sqref="B3:G3">
    <cfRule type="expression" dxfId="28" priority="1">
      <formula>DAY(B3)&gt;8</formula>
    </cfRule>
  </conditionalFormatting>
  <conditionalFormatting sqref="B11:H11">
    <cfRule type="expression" dxfId="27" priority="10">
      <formula>AND(DAY(B11)&gt;=1,DAY(B11)&lt;=15)</formula>
    </cfRule>
  </conditionalFormatting>
  <dataValidations xWindow="208" yWindow="410" count="9">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200-000000000000}"/>
    <dataValidation allowBlank="1" showInputMessage="1" showErrorMessage="1" prompt="Entrez les Notes dans cette cellule" sqref="E13:H14" xr:uid="{00000000-0002-0000-0200-000001000000}"/>
    <dataValidation allowBlank="1" showInputMessage="1" showErrorMessage="1" prompt="Entrez les Notes dans la cellule à droite" sqref="D13:D14" xr:uid="{00000000-0002-0000-0200-000002000000}"/>
    <dataValidation allowBlank="1" showInputMessage="1" showErrorMessage="1" prompt="Calendrier du mois de mars" sqref="A1" xr:uid="{00000000-0002-0000-0200-000003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200-000005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200-000006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200-000007000000}"/>
    <dataValidation allowBlank="1" showInputMessage="1" showErrorMessage="1" prompt="Jour de la semaine défini automatiquement." sqref="C2:H2" xr:uid="{00000000-0002-0000-0200-000008000000}"/>
    <dataValidation allowBlank="1" showInputMessage="1" showErrorMessage="1" prompt="L’année figurant dans cette cellule est automatiquement mise à jour. Sélectionnez une autre année dans la cellule K3 de la feuille de calcul pour modifier l’année" sqref="C1" xr:uid="{C1995E01-AAE3-4041-A81C-0B13ED717A16}"/>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pageSetUpPr fitToPage="1"/>
  </sheetPr>
  <dimension ref="B1:H14"/>
  <sheetViews>
    <sheetView showGridLines="0" zoomScale="90" zoomScaleNormal="90" workbookViewId="0">
      <selection activeCell="G17" sqref="G17"/>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25" t="str">
        <f>"Avril "&amp;AnnéeCalendrier</f>
        <v>Avril 2026</v>
      </c>
      <c r="C1" s="11"/>
      <c r="D1" s="11"/>
      <c r="E1" s="12"/>
      <c r="F1" s="12"/>
      <c r="G1" s="12"/>
      <c r="H1" s="26"/>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JoursEtSemaines+DATE(AnnéeCalendrier,4,1)-WEEKDAY(DATE(AnnéeCalendrier,4,1),(DébutSemaine="Lundi")+1)+1</f>
        <v>46111</v>
      </c>
      <c r="C3" s="59">
        <v>46112</v>
      </c>
      <c r="D3" s="59">
        <v>46113</v>
      </c>
      <c r="E3" s="59">
        <v>46114</v>
      </c>
      <c r="F3" s="59">
        <v>46115</v>
      </c>
      <c r="G3" s="59">
        <v>46116</v>
      </c>
      <c r="H3" s="59">
        <v>46117</v>
      </c>
    </row>
    <row r="4" spans="2:8" ht="57.95" customHeight="1">
      <c r="B4" s="59"/>
      <c r="C4" s="59"/>
      <c r="D4" s="59"/>
      <c r="E4" s="59"/>
      <c r="F4" s="59"/>
      <c r="G4" s="66" t="s">
        <v>35</v>
      </c>
      <c r="H4" s="66" t="s">
        <v>10</v>
      </c>
    </row>
    <row r="5" spans="2:8" ht="10.5" customHeight="1">
      <c r="B5" s="61">
        <f t="array" ref="B5:H5">JoursEtSemaines+DATE(AnnéeCalendrier,4,1)-WEEKDAY(DATE(AnnéeCalendrier,4,1),(DébutSemaine="Lundi")+1)+8</f>
        <v>46118</v>
      </c>
      <c r="C5" s="61">
        <v>46119</v>
      </c>
      <c r="D5" s="61">
        <v>46120</v>
      </c>
      <c r="E5" s="61">
        <v>46121</v>
      </c>
      <c r="F5" s="61">
        <v>46122</v>
      </c>
      <c r="G5" s="61">
        <v>46123</v>
      </c>
      <c r="H5" s="61">
        <v>46124</v>
      </c>
    </row>
    <row r="6" spans="2:8" ht="70.5" customHeight="1">
      <c r="B6" s="61" t="s">
        <v>46</v>
      </c>
      <c r="C6" s="61"/>
      <c r="D6" s="61"/>
      <c r="E6" s="61"/>
      <c r="F6" s="61" t="s">
        <v>20</v>
      </c>
      <c r="G6" s="65" t="s">
        <v>36</v>
      </c>
      <c r="H6" s="66" t="s">
        <v>36</v>
      </c>
    </row>
    <row r="7" spans="2:8" ht="19.5" customHeight="1">
      <c r="B7" s="59">
        <f t="array" ref="B7:H7">JoursEtSemaines+DATE(AnnéeCalendrier,4,1)-WEEKDAY(DATE(AnnéeCalendrier,4,1),(DébutSemaine="Lundi")+1)+15</f>
        <v>46125</v>
      </c>
      <c r="C7" s="59">
        <v>46126</v>
      </c>
      <c r="D7" s="59">
        <v>46127</v>
      </c>
      <c r="E7" s="59">
        <v>46128</v>
      </c>
      <c r="F7" s="59">
        <v>46129</v>
      </c>
      <c r="G7" s="59">
        <v>46130</v>
      </c>
      <c r="H7" s="59">
        <v>46131</v>
      </c>
    </row>
    <row r="8" spans="2:8" ht="57.95" customHeight="1">
      <c r="B8" s="61" t="s">
        <v>6</v>
      </c>
      <c r="C8" s="61" t="s">
        <v>6</v>
      </c>
      <c r="D8" s="61" t="s">
        <v>6</v>
      </c>
      <c r="E8" s="61" t="s">
        <v>6</v>
      </c>
      <c r="F8" s="61" t="s">
        <v>6</v>
      </c>
      <c r="G8" s="59"/>
      <c r="H8" s="59"/>
    </row>
    <row r="9" spans="2:8" ht="19.5" customHeight="1">
      <c r="B9" s="61">
        <f t="array" ref="B9:H9">JoursEtSemaines+DATE(AnnéeCalendrier,4,1)-WEEKDAY(DATE(AnnéeCalendrier,4,1),(DébutSemaine="Lundi")+1)+22</f>
        <v>46132</v>
      </c>
      <c r="C9" s="61">
        <v>46133</v>
      </c>
      <c r="D9" s="61">
        <v>46134</v>
      </c>
      <c r="E9" s="61">
        <v>46135</v>
      </c>
      <c r="F9" s="61">
        <v>46136</v>
      </c>
      <c r="G9" s="61">
        <v>46137</v>
      </c>
      <c r="H9" s="61">
        <v>46138</v>
      </c>
    </row>
    <row r="10" spans="2:8" ht="57.95" customHeight="1">
      <c r="B10" s="61" t="s">
        <v>11</v>
      </c>
      <c r="C10" s="61" t="s">
        <v>11</v>
      </c>
      <c r="D10" s="61" t="s">
        <v>11</v>
      </c>
      <c r="E10" s="61" t="s">
        <v>11</v>
      </c>
      <c r="F10" s="61" t="s">
        <v>11</v>
      </c>
      <c r="G10" s="61"/>
      <c r="H10" s="61"/>
    </row>
    <row r="11" spans="2:8" ht="19.5" customHeight="1">
      <c r="B11" s="59">
        <f t="array" ref="B11:H11">JoursEtSemaines+DATE(AnnéeCalendrier,4,1)-WEEKDAY(DATE(AnnéeCalendrier,4,1),(DébutSemaine="Lundi")+1)+29</f>
        <v>46139</v>
      </c>
      <c r="C11" s="59">
        <v>46140</v>
      </c>
      <c r="D11" s="59">
        <v>46141</v>
      </c>
      <c r="E11" s="59">
        <v>46142</v>
      </c>
      <c r="F11" s="59">
        <v>46143</v>
      </c>
      <c r="G11" s="59">
        <v>46144</v>
      </c>
      <c r="H11" s="59">
        <v>46145</v>
      </c>
    </row>
    <row r="12" spans="2:8" ht="57.95" customHeight="1">
      <c r="B12" s="59"/>
      <c r="C12" s="59"/>
      <c r="D12" s="59"/>
      <c r="E12" s="59"/>
      <c r="F12" s="59"/>
      <c r="G12" s="59"/>
      <c r="H12" s="59"/>
    </row>
    <row r="13" spans="2:8" ht="19.5" customHeight="1">
      <c r="B13" s="61">
        <f t="array" ref="B13:C13">JoursEtSemaines+DATE(AnnéeCalendrier,4,1)-WEEKDAY(DATE(AnnéeCalendrier,4,1),(DébutSemaine="Lundi")+1)+36</f>
        <v>46146</v>
      </c>
      <c r="C13" s="61">
        <v>46147</v>
      </c>
      <c r="D13" s="63" t="s">
        <v>0</v>
      </c>
      <c r="E13" s="67"/>
      <c r="F13" s="67"/>
      <c r="G13" s="67"/>
      <c r="H13" s="68"/>
    </row>
    <row r="14" spans="2:8" ht="57.95" customHeight="1">
      <c r="B14" s="61"/>
      <c r="C14" s="61"/>
      <c r="D14" s="7"/>
      <c r="E14" s="69"/>
      <c r="F14" s="69"/>
      <c r="G14" s="69"/>
      <c r="H14" s="70"/>
    </row>
  </sheetData>
  <mergeCells count="1">
    <mergeCell ref="E13:H14"/>
  </mergeCells>
  <conditionalFormatting sqref="B13:D13">
    <cfRule type="expression" dxfId="26" priority="1">
      <formula>AND(DAY(B13)&gt;=1,DAY(B13)&lt;=15)</formula>
    </cfRule>
  </conditionalFormatting>
  <conditionalFormatting sqref="B3:G3">
    <cfRule type="expression" dxfId="25" priority="3">
      <formula>DAY(B3)&gt;8</formula>
    </cfRule>
  </conditionalFormatting>
  <conditionalFormatting sqref="B11:H11">
    <cfRule type="expression" dxfId="24" priority="4">
      <formula>AND(DAY(B11)&gt;=1,DAY(B11)&lt;=15)</formula>
    </cfRule>
  </conditionalFormatting>
  <dataValidations count="9">
    <dataValidation allowBlank="1" showInputMessage="1" showErrorMessage="1" prompt="Jour de la semaine défini automatiquement." sqref="C2:H2" xr:uid="{00000000-0002-0000-03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3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3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300-000003000000}"/>
    <dataValidation allowBlank="1" showInputMessage="1" showErrorMessage="1" prompt="Calendrier du mois d’avril" sqref="A1" xr:uid="{00000000-0002-0000-0300-000005000000}"/>
    <dataValidation allowBlank="1" showInputMessage="1" showErrorMessage="1" prompt="Entrez les Notes dans la cellule à droite" sqref="D13:D14" xr:uid="{00000000-0002-0000-0300-000006000000}"/>
    <dataValidation allowBlank="1" showInputMessage="1" showErrorMessage="1" prompt="Entrez les Notes dans cette cellule" sqref="E13:H14" xr:uid="{00000000-0002-0000-03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300-000008000000}"/>
    <dataValidation allowBlank="1" showInputMessage="1" showErrorMessage="1" prompt="L’année figurant dans cette cellule est automatiquement mise à jour. Sélectionnez une autre année dans la cellule K3 de la feuille de calcul pour modifier l’année" sqref="C1" xr:uid="{D16B5673-0252-4E4D-BE2B-2E1EE12D2911}"/>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5"/>
    <pageSetUpPr fitToPage="1"/>
  </sheetPr>
  <dimension ref="B1:H14"/>
  <sheetViews>
    <sheetView showGridLines="0" tabSelected="1" zoomScale="90" zoomScaleNormal="90" workbookViewId="0">
      <selection activeCell="M14" sqref="M14"/>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31" t="str">
        <f>"Mai "&amp;AnnéeCalendrier</f>
        <v>Mai 2026</v>
      </c>
      <c r="C1" s="32"/>
      <c r="D1" s="32"/>
      <c r="E1" s="33"/>
      <c r="F1" s="33"/>
      <c r="G1" s="33"/>
      <c r="H1" s="34"/>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JoursEtSemaines+DATE(AnnéeCalendrier,5,1)-WEEKDAY(DATE(AnnéeCalendrier,5,1),(DébutSemaine="Lundi")+1)+1</f>
        <v>46139</v>
      </c>
      <c r="C3" s="59">
        <v>46140</v>
      </c>
      <c r="D3" s="59">
        <v>46141</v>
      </c>
      <c r="E3" s="59">
        <v>46142</v>
      </c>
      <c r="F3" s="59">
        <v>46143</v>
      </c>
      <c r="G3" s="59">
        <v>46144</v>
      </c>
      <c r="H3" s="59">
        <v>46145</v>
      </c>
    </row>
    <row r="4" spans="2:8" ht="57.95" customHeight="1">
      <c r="B4" s="59"/>
      <c r="C4" s="59"/>
      <c r="D4" s="59"/>
      <c r="E4" s="59"/>
      <c r="F4" s="59"/>
      <c r="G4" s="64" t="s">
        <v>8</v>
      </c>
      <c r="H4" s="64" t="s">
        <v>8</v>
      </c>
    </row>
    <row r="5" spans="2:8" ht="19.5" customHeight="1">
      <c r="B5" s="61">
        <f t="array" ref="B5:H5">JoursEtSemaines+DATE(AnnéeCalendrier,5,1)-WEEKDAY(DATE(AnnéeCalendrier,5,1),(DébutSemaine="Lundi")+1)+8</f>
        <v>46146</v>
      </c>
      <c r="C5" s="61">
        <v>46147</v>
      </c>
      <c r="D5" s="61">
        <v>46148</v>
      </c>
      <c r="E5" s="61">
        <v>46149</v>
      </c>
      <c r="F5" s="61">
        <v>46150</v>
      </c>
      <c r="G5" s="61">
        <v>46151</v>
      </c>
      <c r="H5" s="61">
        <v>46152</v>
      </c>
    </row>
    <row r="6" spans="2:8" ht="57.95" customHeight="1">
      <c r="B6" s="61"/>
      <c r="C6" s="61"/>
      <c r="D6" s="61"/>
      <c r="E6" s="61"/>
      <c r="F6" s="61" t="s">
        <v>19</v>
      </c>
      <c r="G6" s="64" t="s">
        <v>8</v>
      </c>
      <c r="H6" s="64" t="s">
        <v>8</v>
      </c>
    </row>
    <row r="7" spans="2:8" ht="19.5" customHeight="1">
      <c r="B7" s="59">
        <f t="array" ref="B7:H7">JoursEtSemaines+DATE(AnnéeCalendrier,5,1)-WEEKDAY(DATE(AnnéeCalendrier,5,1),(DébutSemaine="Lundi")+1)+15</f>
        <v>46153</v>
      </c>
      <c r="C7" s="59">
        <v>46154</v>
      </c>
      <c r="D7" s="59">
        <v>46155</v>
      </c>
      <c r="E7" s="59">
        <v>46156</v>
      </c>
      <c r="F7" s="59">
        <v>46157</v>
      </c>
      <c r="G7" s="59">
        <v>46158</v>
      </c>
      <c r="H7" s="59">
        <v>46159</v>
      </c>
    </row>
    <row r="8" spans="2:8" ht="57.95" customHeight="1">
      <c r="B8" s="59"/>
      <c r="C8" s="59"/>
      <c r="D8" s="59"/>
      <c r="E8" s="64" t="s">
        <v>7</v>
      </c>
      <c r="F8" s="59"/>
      <c r="G8" s="64" t="s">
        <v>38</v>
      </c>
      <c r="H8" s="64" t="s">
        <v>12</v>
      </c>
    </row>
    <row r="9" spans="2:8" ht="19.5" customHeight="1">
      <c r="B9" s="61">
        <f t="array" ref="B9:H9">JoursEtSemaines+DATE(AnnéeCalendrier,5,1)-WEEKDAY(DATE(AnnéeCalendrier,5,1),(DébutSemaine="Lundi")+1)+22</f>
        <v>46160</v>
      </c>
      <c r="C9" s="61">
        <v>46161</v>
      </c>
      <c r="D9" s="61">
        <v>46162</v>
      </c>
      <c r="E9" s="61">
        <v>46163</v>
      </c>
      <c r="F9" s="61">
        <v>46164</v>
      </c>
      <c r="G9" s="61">
        <v>46165</v>
      </c>
      <c r="H9" s="61">
        <v>46166</v>
      </c>
    </row>
    <row r="10" spans="2:8" ht="57.95" customHeight="1">
      <c r="B10" s="61"/>
      <c r="C10" s="61"/>
      <c r="D10" s="61"/>
      <c r="E10" s="61"/>
      <c r="F10" s="61"/>
      <c r="G10" s="61" t="s">
        <v>13</v>
      </c>
      <c r="H10" s="61" t="s">
        <v>13</v>
      </c>
    </row>
    <row r="11" spans="2:8" ht="19.5" customHeight="1">
      <c r="B11" s="59">
        <f t="array" ref="B11:H11">JoursEtSemaines+DATE(AnnéeCalendrier,5,1)-WEEKDAY(DATE(AnnéeCalendrier,5,1),(DébutSemaine="Lundi")+1)+29</f>
        <v>46167</v>
      </c>
      <c r="C11" s="59">
        <v>46168</v>
      </c>
      <c r="D11" s="59">
        <v>46169</v>
      </c>
      <c r="E11" s="59">
        <v>46170</v>
      </c>
      <c r="F11" s="59">
        <v>46171</v>
      </c>
      <c r="G11" s="59">
        <v>46172</v>
      </c>
      <c r="H11" s="59">
        <v>46173</v>
      </c>
    </row>
    <row r="12" spans="2:8" ht="93.75" customHeight="1">
      <c r="B12" s="59"/>
      <c r="C12" s="59"/>
      <c r="D12" s="59"/>
      <c r="E12" s="59"/>
      <c r="F12" s="59"/>
      <c r="G12" s="65" t="s">
        <v>39</v>
      </c>
      <c r="H12" s="65" t="s">
        <v>40</v>
      </c>
    </row>
    <row r="13" spans="2:8" ht="19.5" customHeight="1">
      <c r="B13" s="61">
        <f t="array" ref="B13:C13">JoursEtSemaines+DATE(AnnéeCalendrier,5,1)-WEEKDAY(DATE(AnnéeCalendrier,5,1),(DébutSemaine="Lundi")+1)+36</f>
        <v>46174</v>
      </c>
      <c r="C13" s="61">
        <v>46175</v>
      </c>
      <c r="D13" s="63" t="s">
        <v>0</v>
      </c>
      <c r="E13" s="67"/>
      <c r="F13" s="67"/>
      <c r="G13" s="67"/>
      <c r="H13" s="68"/>
    </row>
    <row r="14" spans="2:8" ht="57.95" customHeight="1">
      <c r="B14" s="61"/>
      <c r="C14" s="61"/>
      <c r="D14" s="7"/>
      <c r="E14" s="69"/>
      <c r="F14" s="69"/>
      <c r="G14" s="69"/>
      <c r="H14" s="70"/>
    </row>
  </sheetData>
  <mergeCells count="1">
    <mergeCell ref="E13:H14"/>
  </mergeCells>
  <conditionalFormatting sqref="B13:D13">
    <cfRule type="expression" dxfId="23" priority="1">
      <formula>AND(DAY(B13)&gt;=1,DAY(B13)&lt;=15)</formula>
    </cfRule>
  </conditionalFormatting>
  <conditionalFormatting sqref="B3:G3">
    <cfRule type="expression" dxfId="22" priority="3">
      <formula>DAY(B3)&gt;8</formula>
    </cfRule>
  </conditionalFormatting>
  <conditionalFormatting sqref="B11:H11">
    <cfRule type="expression" dxfId="21" priority="4">
      <formula>AND(DAY(B11)&gt;=1,DAY(B11)&lt;=15)</formula>
    </cfRule>
  </conditionalFormatting>
  <dataValidations count="9">
    <dataValidation allowBlank="1" showInputMessage="1" showErrorMessage="1" prompt="Jour de la semaine défini automatiquement." sqref="C2:H2" xr:uid="{00000000-0002-0000-04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4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4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400-000003000000}"/>
    <dataValidation allowBlank="1" showInputMessage="1" showErrorMessage="1" prompt="Calendrier du mois de mai" sqref="A1" xr:uid="{00000000-0002-0000-0400-000005000000}"/>
    <dataValidation allowBlank="1" showInputMessage="1" showErrorMessage="1" prompt="Entrez les Notes dans la cellule à droite" sqref="D13:D14" xr:uid="{00000000-0002-0000-0400-000006000000}"/>
    <dataValidation allowBlank="1" showInputMessage="1" showErrorMessage="1" prompt="Entrez les Notes dans cette cellule" sqref="E13:H14" xr:uid="{00000000-0002-0000-04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400-000008000000}"/>
    <dataValidation allowBlank="1" showInputMessage="1" showErrorMessage="1" prompt="L’année figurant dans cette cellule est automatiquement mise à jour. Sélectionnez une autre année dans la cellule K3 de la feuille de calcul pour modifier l’année" sqref="C1" xr:uid="{ABE90B0D-7A98-427F-982B-03C8A65C5CD7}"/>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59999389629810485"/>
    <pageSetUpPr fitToPage="1"/>
  </sheetPr>
  <dimension ref="B1:H14"/>
  <sheetViews>
    <sheetView showGridLines="0" topLeftCell="A4" zoomScale="90" zoomScaleNormal="90" workbookViewId="0">
      <selection activeCell="H10" sqref="H10"/>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17" t="str">
        <f>"Juin "&amp;AnnéeCalendrier</f>
        <v>Juin 2026</v>
      </c>
      <c r="C1" s="18"/>
      <c r="D1" s="18"/>
      <c r="E1" s="19"/>
      <c r="F1" s="19"/>
      <c r="G1" s="19"/>
      <c r="H1" s="20"/>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JoursEtSemaines+DATE(AnnéeCalendrier,6,1)-WEEKDAY(DATE(AnnéeCalendrier,6,1),(DébutSemaine="Lundi")+1)+1</f>
        <v>46174</v>
      </c>
      <c r="C3" s="59">
        <v>46175</v>
      </c>
      <c r="D3" s="59">
        <v>46176</v>
      </c>
      <c r="E3" s="59">
        <v>46177</v>
      </c>
      <c r="F3" s="59">
        <v>46178</v>
      </c>
      <c r="G3" s="59">
        <v>46179</v>
      </c>
      <c r="H3" s="59">
        <v>46180</v>
      </c>
    </row>
    <row r="4" spans="2:8" ht="57.95" customHeight="1">
      <c r="B4" s="59"/>
      <c r="C4" s="59"/>
      <c r="D4" s="59"/>
      <c r="E4" s="59"/>
      <c r="F4" s="59"/>
      <c r="G4" s="64" t="s">
        <v>14</v>
      </c>
      <c r="H4" s="64" t="s">
        <v>14</v>
      </c>
    </row>
    <row r="5" spans="2:8" ht="19.5" customHeight="1">
      <c r="B5" s="61">
        <f t="array" ref="B5:H5">JoursEtSemaines+DATE(AnnéeCalendrier,6,1)-WEEKDAY(DATE(AnnéeCalendrier,6,1),(DébutSemaine="Lundi")+1)+8</f>
        <v>46181</v>
      </c>
      <c r="C5" s="61">
        <v>46182</v>
      </c>
      <c r="D5" s="61">
        <v>46183</v>
      </c>
      <c r="E5" s="61">
        <v>46184</v>
      </c>
      <c r="F5" s="61">
        <v>46185</v>
      </c>
      <c r="G5" s="61">
        <v>46186</v>
      </c>
      <c r="H5" s="61">
        <v>46187</v>
      </c>
    </row>
    <row r="6" spans="2:8" ht="57.95" customHeight="1">
      <c r="B6" s="61"/>
      <c r="C6" s="61"/>
      <c r="D6" s="61" t="s">
        <v>15</v>
      </c>
      <c r="E6" s="61"/>
      <c r="F6" s="61"/>
      <c r="G6" s="65" t="s">
        <v>41</v>
      </c>
      <c r="H6" s="61" t="s">
        <v>42</v>
      </c>
    </row>
    <row r="7" spans="2:8" ht="19.5" customHeight="1">
      <c r="B7" s="59">
        <f t="array" ref="B7:H7">JoursEtSemaines+DATE(AnnéeCalendrier,6,1)-WEEKDAY(DATE(AnnéeCalendrier,6,1),(DébutSemaine="Lundi")+1)+15</f>
        <v>46188</v>
      </c>
      <c r="C7" s="59">
        <v>46189</v>
      </c>
      <c r="D7" s="59">
        <v>46190</v>
      </c>
      <c r="E7" s="59">
        <v>46191</v>
      </c>
      <c r="F7" s="59">
        <v>46192</v>
      </c>
      <c r="G7" s="59">
        <v>46193</v>
      </c>
      <c r="H7" s="59">
        <v>46194</v>
      </c>
    </row>
    <row r="8" spans="2:8" ht="57.95" customHeight="1">
      <c r="B8" s="59"/>
      <c r="C8" s="59"/>
      <c r="D8" s="61" t="s">
        <v>25</v>
      </c>
      <c r="E8" s="59"/>
      <c r="F8" s="59"/>
      <c r="G8" s="61" t="s">
        <v>43</v>
      </c>
      <c r="H8" s="61"/>
    </row>
    <row r="9" spans="2:8" ht="19.5" customHeight="1">
      <c r="B9" s="61">
        <f t="array" ref="B9:H9">JoursEtSemaines+DATE(AnnéeCalendrier,6,1)-WEEKDAY(DATE(AnnéeCalendrier,6,1),(DébutSemaine="Lundi")+1)+22</f>
        <v>46195</v>
      </c>
      <c r="C9" s="61">
        <v>46196</v>
      </c>
      <c r="D9" s="61">
        <v>46197</v>
      </c>
      <c r="E9" s="61">
        <v>46198</v>
      </c>
      <c r="F9" s="61">
        <v>46199</v>
      </c>
      <c r="G9" s="61">
        <v>46200</v>
      </c>
      <c r="H9" s="61">
        <v>46201</v>
      </c>
    </row>
    <row r="10" spans="2:8" ht="75" customHeight="1">
      <c r="B10" s="61"/>
      <c r="C10" s="61"/>
      <c r="D10" s="65" t="s">
        <v>44</v>
      </c>
      <c r="E10" s="61"/>
      <c r="F10" s="61" t="s">
        <v>26</v>
      </c>
      <c r="G10" s="61" t="s">
        <v>24</v>
      </c>
      <c r="H10" s="61" t="s">
        <v>46</v>
      </c>
    </row>
    <row r="11" spans="2:8" ht="19.5" customHeight="1">
      <c r="B11" s="59">
        <f t="array" ref="B11:H11">JoursEtSemaines+DATE(AnnéeCalendrier,6,1)-WEEKDAY(DATE(AnnéeCalendrier,6,1),(DébutSemaine="Lundi")+1)+29</f>
        <v>46202</v>
      </c>
      <c r="C11" s="59">
        <v>46203</v>
      </c>
      <c r="D11" s="59">
        <v>46204</v>
      </c>
      <c r="E11" s="59">
        <v>46205</v>
      </c>
      <c r="F11" s="59">
        <v>46206</v>
      </c>
      <c r="G11" s="59">
        <v>46207</v>
      </c>
      <c r="H11" s="59">
        <v>46208</v>
      </c>
    </row>
    <row r="12" spans="2:8" ht="57.95" customHeight="1">
      <c r="B12" s="59"/>
      <c r="C12" s="59"/>
      <c r="D12" s="59"/>
      <c r="E12" s="59"/>
      <c r="F12" s="59"/>
      <c r="G12" s="59"/>
      <c r="H12" s="59"/>
    </row>
    <row r="13" spans="2:8" ht="19.5" customHeight="1">
      <c r="B13" s="61">
        <f t="array" ref="B13:C13">JoursEtSemaines+DATE(AnnéeCalendrier,6,1)-WEEKDAY(DATE(AnnéeCalendrier,6,1),(DébutSemaine="Lundi")+1)+36</f>
        <v>46209</v>
      </c>
      <c r="C13" s="61">
        <v>46210</v>
      </c>
      <c r="D13" s="63" t="s">
        <v>0</v>
      </c>
      <c r="E13" s="67"/>
      <c r="F13" s="67"/>
      <c r="G13" s="67"/>
      <c r="H13" s="68"/>
    </row>
    <row r="14" spans="2:8" ht="57.95" customHeight="1">
      <c r="B14" s="61"/>
      <c r="C14" s="61"/>
      <c r="D14" s="7"/>
      <c r="E14" s="69"/>
      <c r="F14" s="69"/>
      <c r="G14" s="69"/>
      <c r="H14" s="70"/>
    </row>
  </sheetData>
  <mergeCells count="1">
    <mergeCell ref="E13:H14"/>
  </mergeCells>
  <conditionalFormatting sqref="B13:D13">
    <cfRule type="expression" dxfId="20" priority="1">
      <formula>AND(DAY(B13)&gt;=1,DAY(B13)&lt;=15)</formula>
    </cfRule>
  </conditionalFormatting>
  <conditionalFormatting sqref="B3:G3">
    <cfRule type="expression" dxfId="19" priority="3">
      <formula>DAY(B3)&gt;8</formula>
    </cfRule>
  </conditionalFormatting>
  <conditionalFormatting sqref="B11:H11">
    <cfRule type="expression" dxfId="18" priority="4">
      <formula>AND(DAY(B11)&gt;=1,DAY(B11)&lt;=15)</formula>
    </cfRule>
  </conditionalFormatting>
  <dataValidations count="9">
    <dataValidation allowBlank="1" showInputMessage="1" showErrorMessage="1" prompt="Jour de la semaine défini automatiquement." sqref="C2:H2" xr:uid="{00000000-0002-0000-05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5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5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500-000003000000}"/>
    <dataValidation allowBlank="1" showInputMessage="1" showErrorMessage="1" prompt="Calendrier du mois de juin" sqref="A1" xr:uid="{00000000-0002-0000-0500-000005000000}"/>
    <dataValidation allowBlank="1" showInputMessage="1" showErrorMessage="1" prompt="Entrez les Notes dans la cellule à droite" sqref="D13:D14" xr:uid="{00000000-0002-0000-0500-000006000000}"/>
    <dataValidation allowBlank="1" showInputMessage="1" showErrorMessage="1" prompt="Entrez les Notes dans cette cellule" sqref="E13:H14" xr:uid="{00000000-0002-0000-05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500-000008000000}"/>
    <dataValidation allowBlank="1" showInputMessage="1" showErrorMessage="1" prompt="L’année figurant dans cette cellule est automatiquement mise à jour. Sélectionnez une autre année dans la cellule K3 de la feuille de calcul pour modifier l’année" sqref="C1" xr:uid="{3B5EBA9E-6F2A-4A06-88F5-C22A25660616}"/>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7"/>
    <pageSetUpPr fitToPage="1"/>
  </sheetPr>
  <dimension ref="B1:H14"/>
  <sheetViews>
    <sheetView showGridLines="0" zoomScale="90" zoomScaleNormal="90" workbookViewId="0">
      <selection activeCell="C8" sqref="C8"/>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35" t="str">
        <f>"Juillet "&amp;AnnéeCalendrier</f>
        <v>Juillet 2026</v>
      </c>
      <c r="C1" s="36"/>
      <c r="D1" s="36"/>
      <c r="E1" s="37"/>
      <c r="F1" s="37"/>
      <c r="G1" s="37"/>
      <c r="H1" s="38"/>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JoursEtSemaines+DATE(AnnéeCalendrier,7,1)-WEEKDAY(DATE(AnnéeCalendrier,7,1),(DébutSemaine="Lundi")+1)+1</f>
        <v>46202</v>
      </c>
      <c r="C3" s="59">
        <v>46203</v>
      </c>
      <c r="D3" s="59">
        <v>46204</v>
      </c>
      <c r="E3" s="59">
        <v>46205</v>
      </c>
      <c r="F3" s="59">
        <v>46206</v>
      </c>
      <c r="G3" s="59">
        <v>46207</v>
      </c>
      <c r="H3" s="59">
        <v>46208</v>
      </c>
    </row>
    <row r="4" spans="2:8" ht="57.95" customHeight="1">
      <c r="B4" s="59"/>
      <c r="C4" s="59"/>
      <c r="D4" s="59"/>
      <c r="E4" s="59"/>
      <c r="F4" s="59"/>
      <c r="G4" s="59"/>
      <c r="H4" s="64" t="s">
        <v>18</v>
      </c>
    </row>
    <row r="5" spans="2:8" ht="19.5" customHeight="1">
      <c r="B5" s="61">
        <f t="array" ref="B5:H5">JoursEtSemaines+DATE(AnnéeCalendrier,7,1)-WEEKDAY(DATE(AnnéeCalendrier,7,1),(DébutSemaine="Lundi")+1)+8</f>
        <v>46209</v>
      </c>
      <c r="C5" s="61">
        <v>46210</v>
      </c>
      <c r="D5" s="61">
        <v>46211</v>
      </c>
      <c r="E5" s="61">
        <v>46212</v>
      </c>
      <c r="F5" s="61">
        <v>46213</v>
      </c>
      <c r="G5" s="61">
        <v>46214</v>
      </c>
      <c r="H5" s="61">
        <v>46215</v>
      </c>
    </row>
    <row r="6" spans="2:8" ht="57.95" customHeight="1">
      <c r="B6" s="61"/>
      <c r="C6" s="61"/>
      <c r="D6" s="61"/>
      <c r="E6" s="61"/>
      <c r="F6" s="61"/>
      <c r="G6" s="61"/>
      <c r="H6" s="61"/>
    </row>
    <row r="7" spans="2:8" ht="19.5" customHeight="1">
      <c r="B7" s="59">
        <f t="array" ref="B7:H7">JoursEtSemaines+DATE(AnnéeCalendrier,7,1)-WEEKDAY(DATE(AnnéeCalendrier,7,1),(DébutSemaine="Lundi")+1)+15</f>
        <v>46216</v>
      </c>
      <c r="C7" s="59">
        <v>46217</v>
      </c>
      <c r="D7" s="59">
        <v>46218</v>
      </c>
      <c r="E7" s="59">
        <v>46219</v>
      </c>
      <c r="F7" s="59">
        <v>46220</v>
      </c>
      <c r="G7" s="59">
        <v>46221</v>
      </c>
      <c r="H7" s="59">
        <v>46222</v>
      </c>
    </row>
    <row r="8" spans="2:8" ht="57.95" customHeight="1">
      <c r="B8" s="64" t="s">
        <v>17</v>
      </c>
      <c r="C8" s="64" t="s">
        <v>21</v>
      </c>
      <c r="D8" s="59"/>
      <c r="E8" s="59"/>
      <c r="F8" s="59"/>
      <c r="G8" s="59"/>
      <c r="H8" s="59"/>
    </row>
    <row r="9" spans="2:8" ht="19.5" customHeight="1">
      <c r="B9" s="61">
        <f t="array" ref="B9:H9">JoursEtSemaines+DATE(AnnéeCalendrier,7,1)-WEEKDAY(DATE(AnnéeCalendrier,7,1),(DébutSemaine="Lundi")+1)+22</f>
        <v>46223</v>
      </c>
      <c r="C9" s="61">
        <v>46224</v>
      </c>
      <c r="D9" s="61">
        <v>46225</v>
      </c>
      <c r="E9" s="61">
        <v>46226</v>
      </c>
      <c r="F9" s="61">
        <v>46227</v>
      </c>
      <c r="G9" s="61">
        <v>46228</v>
      </c>
      <c r="H9" s="61">
        <v>46229</v>
      </c>
    </row>
    <row r="10" spans="2:8" ht="57.95" customHeight="1">
      <c r="B10" s="61"/>
      <c r="C10" s="61"/>
      <c r="D10" s="61"/>
      <c r="E10" s="61"/>
      <c r="F10" s="61"/>
      <c r="G10" s="61"/>
      <c r="H10" s="61"/>
    </row>
    <row r="11" spans="2:8" ht="19.5" customHeight="1">
      <c r="B11" s="59">
        <f t="array" ref="B11:H11">JoursEtSemaines+DATE(AnnéeCalendrier,7,1)-WEEKDAY(DATE(AnnéeCalendrier,7,1),(DébutSemaine="Lundi")+1)+29</f>
        <v>46230</v>
      </c>
      <c r="C11" s="59">
        <v>46231</v>
      </c>
      <c r="D11" s="59">
        <v>46232</v>
      </c>
      <c r="E11" s="59">
        <v>46233</v>
      </c>
      <c r="F11" s="59">
        <v>46234</v>
      </c>
      <c r="G11" s="59">
        <v>46235</v>
      </c>
      <c r="H11" s="59">
        <v>46236</v>
      </c>
    </row>
    <row r="12" spans="2:8" ht="57.95" customHeight="1">
      <c r="B12" s="59"/>
      <c r="C12" s="59"/>
      <c r="D12" s="59"/>
      <c r="E12" s="59"/>
      <c r="F12" s="59"/>
      <c r="G12" s="59"/>
      <c r="H12" s="59"/>
    </row>
    <row r="13" spans="2:8" ht="19.5" customHeight="1">
      <c r="B13" s="61">
        <f t="array" ref="B13:C13">JoursEtSemaines+DATE(AnnéeCalendrier,7,1)-WEEKDAY(DATE(AnnéeCalendrier,7,1),(DébutSemaine="Lundi")+1)+36</f>
        <v>46237</v>
      </c>
      <c r="C13" s="61">
        <v>46238</v>
      </c>
      <c r="D13" s="63" t="s">
        <v>0</v>
      </c>
      <c r="E13" s="67"/>
      <c r="F13" s="67"/>
      <c r="G13" s="67"/>
      <c r="H13" s="68"/>
    </row>
    <row r="14" spans="2:8" ht="57.95" customHeight="1">
      <c r="B14" s="61"/>
      <c r="C14" s="61"/>
      <c r="D14" s="7"/>
      <c r="E14" s="69"/>
      <c r="F14" s="69"/>
      <c r="G14" s="69"/>
      <c r="H14" s="70"/>
    </row>
  </sheetData>
  <dataConsolidate/>
  <mergeCells count="1">
    <mergeCell ref="E13:H14"/>
  </mergeCells>
  <conditionalFormatting sqref="B13:D13">
    <cfRule type="expression" dxfId="17" priority="1">
      <formula>AND(DAY(B13)&gt;=1,DAY(B13)&lt;=15)</formula>
    </cfRule>
  </conditionalFormatting>
  <conditionalFormatting sqref="B3:G3">
    <cfRule type="expression" dxfId="16" priority="3">
      <formula>DAY(B3)&gt;8</formula>
    </cfRule>
  </conditionalFormatting>
  <conditionalFormatting sqref="B11:H11">
    <cfRule type="expression" dxfId="15" priority="4">
      <formula>AND(DAY(B11)&gt;=1,DAY(B11)&lt;=15)</formula>
    </cfRule>
  </conditionalFormatting>
  <dataValidations count="9">
    <dataValidation allowBlank="1" showInputMessage="1" showErrorMessage="1" prompt="Jour de la semaine défini automatiquement." sqref="C2:H2" xr:uid="{00000000-0002-0000-06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6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6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600-000003000000}"/>
    <dataValidation allowBlank="1" showInputMessage="1" showErrorMessage="1" prompt="L’année figurant dans cette cellule est automatiquement mise à jour. Sélectionnez une autre année dans la cellule K3 de la feuille de calcul pour modifier l’année" sqref="C1" xr:uid="{00000000-0002-0000-0600-000004000000}"/>
    <dataValidation allowBlank="1" showInputMessage="1" showErrorMessage="1" prompt="Calendrier du mois de juillet" sqref="A1" xr:uid="{00000000-0002-0000-0600-000005000000}"/>
    <dataValidation allowBlank="1" showInputMessage="1" showErrorMessage="1" prompt="Entrez les Notes dans la cellule à droite" sqref="D13:D14" xr:uid="{00000000-0002-0000-0600-000006000000}"/>
    <dataValidation allowBlank="1" showInputMessage="1" showErrorMessage="1" prompt="Entrez les Notes dans cette cellule" sqref="E13:H14" xr:uid="{00000000-0002-0000-06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600-000008000000}"/>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8"/>
    <pageSetUpPr fitToPage="1"/>
  </sheetPr>
  <dimension ref="B1:H14"/>
  <sheetViews>
    <sheetView showGridLines="0" zoomScale="90" zoomScaleNormal="90" workbookViewId="0">
      <selection activeCell="E37" sqref="E37"/>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39" t="str">
        <f>"Août "&amp;AnnéeCalendrier</f>
        <v>Août 2026</v>
      </c>
      <c r="C1" s="40"/>
      <c r="D1" s="40"/>
      <c r="E1" s="41"/>
      <c r="F1" s="41"/>
      <c r="G1" s="41"/>
      <c r="H1" s="42"/>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JoursEtSemaines+DATE(AnnéeCalendrier,8,1)-WEEKDAY(DATE(AnnéeCalendrier,8,1),(DébutSemaine="Lundi")+1)+1</f>
        <v>46230</v>
      </c>
      <c r="C3" s="59">
        <v>46231</v>
      </c>
      <c r="D3" s="59">
        <v>46232</v>
      </c>
      <c r="E3" s="59">
        <v>46233</v>
      </c>
      <c r="F3" s="59">
        <v>46234</v>
      </c>
      <c r="G3" s="59">
        <v>46235</v>
      </c>
      <c r="H3" s="59">
        <v>46236</v>
      </c>
    </row>
    <row r="4" spans="2:8" ht="57.95" customHeight="1">
      <c r="B4" s="59"/>
      <c r="C4" s="59"/>
      <c r="D4" s="59"/>
      <c r="E4" s="59"/>
      <c r="F4" s="59"/>
      <c r="G4" s="59"/>
      <c r="H4" s="59"/>
    </row>
    <row r="5" spans="2:8" ht="19.5" customHeight="1">
      <c r="B5" s="61">
        <f t="array" ref="B5:H5">JoursEtSemaines+DATE(AnnéeCalendrier,8,1)-WEEKDAY(DATE(AnnéeCalendrier,8,1),(DébutSemaine="Lundi")+1)+8</f>
        <v>46237</v>
      </c>
      <c r="C5" s="61">
        <v>46238</v>
      </c>
      <c r="D5" s="61">
        <v>46239</v>
      </c>
      <c r="E5" s="61">
        <v>46240</v>
      </c>
      <c r="F5" s="61">
        <v>46241</v>
      </c>
      <c r="G5" s="61">
        <v>46242</v>
      </c>
      <c r="H5" s="61">
        <v>46243</v>
      </c>
    </row>
    <row r="6" spans="2:8" ht="57.95" customHeight="1">
      <c r="B6" s="61"/>
      <c r="C6" s="61"/>
      <c r="D6" s="61"/>
      <c r="E6" s="61"/>
      <c r="F6" s="61"/>
      <c r="G6" s="61"/>
      <c r="H6" s="61"/>
    </row>
    <row r="7" spans="2:8" ht="19.5" customHeight="1">
      <c r="B7" s="59">
        <f t="array" ref="B7:H7">JoursEtSemaines+DATE(AnnéeCalendrier,8,1)-WEEKDAY(DATE(AnnéeCalendrier,8,1),(DébutSemaine="Lundi")+1)+15</f>
        <v>46244</v>
      </c>
      <c r="C7" s="59">
        <v>46245</v>
      </c>
      <c r="D7" s="59">
        <v>46246</v>
      </c>
      <c r="E7" s="59">
        <v>46247</v>
      </c>
      <c r="F7" s="59">
        <v>46248</v>
      </c>
      <c r="G7" s="59">
        <v>46249</v>
      </c>
      <c r="H7" s="59">
        <v>46250</v>
      </c>
    </row>
    <row r="8" spans="2:8" ht="57.95" customHeight="1">
      <c r="B8" s="59"/>
      <c r="C8" s="59"/>
      <c r="D8" s="59"/>
      <c r="E8" s="59"/>
      <c r="F8" s="59"/>
      <c r="G8" s="59"/>
      <c r="H8" s="64" t="s">
        <v>21</v>
      </c>
    </row>
    <row r="9" spans="2:8" ht="19.5" customHeight="1">
      <c r="B9" s="61">
        <f t="array" ref="B9:H9">JoursEtSemaines+DATE(AnnéeCalendrier,8,1)-WEEKDAY(DATE(AnnéeCalendrier,8,1),(DébutSemaine="Lundi")+1)+22</f>
        <v>46251</v>
      </c>
      <c r="C9" s="61">
        <v>46252</v>
      </c>
      <c r="D9" s="61">
        <v>46253</v>
      </c>
      <c r="E9" s="61">
        <v>46254</v>
      </c>
      <c r="F9" s="61">
        <v>46255</v>
      </c>
      <c r="G9" s="61">
        <v>46256</v>
      </c>
      <c r="H9" s="61">
        <v>46257</v>
      </c>
    </row>
    <row r="10" spans="2:8" ht="57.95" customHeight="1">
      <c r="B10" s="61"/>
      <c r="C10" s="61"/>
      <c r="D10" s="61"/>
      <c r="E10" s="61"/>
      <c r="F10" s="61"/>
      <c r="G10" s="61"/>
      <c r="H10" s="61"/>
    </row>
    <row r="11" spans="2:8" ht="19.5" customHeight="1">
      <c r="B11" s="59">
        <f t="array" ref="B11:H11">JoursEtSemaines+DATE(AnnéeCalendrier,8,1)-WEEKDAY(DATE(AnnéeCalendrier,8,1),(DébutSemaine="Lundi")+1)+29</f>
        <v>46258</v>
      </c>
      <c r="C11" s="59">
        <v>46259</v>
      </c>
      <c r="D11" s="59">
        <v>46260</v>
      </c>
      <c r="E11" s="59">
        <v>46261</v>
      </c>
      <c r="F11" s="59">
        <v>46262</v>
      </c>
      <c r="G11" s="59">
        <v>46263</v>
      </c>
      <c r="H11" s="59">
        <v>46264</v>
      </c>
    </row>
    <row r="12" spans="2:8" ht="57.95" customHeight="1">
      <c r="B12" s="59"/>
      <c r="C12" s="59"/>
      <c r="D12" s="59"/>
      <c r="E12" s="59"/>
      <c r="F12" s="59"/>
      <c r="G12" s="59"/>
      <c r="H12" s="59"/>
    </row>
    <row r="13" spans="2:8" ht="19.5" customHeight="1">
      <c r="B13" s="61">
        <f t="array" ref="B13:C13">JoursEtSemaines+DATE(AnnéeCalendrier,8,1)-WEEKDAY(DATE(AnnéeCalendrier,8,1),(DébutSemaine="Lundi")+1)+36</f>
        <v>46265</v>
      </c>
      <c r="C13" s="61">
        <v>46266</v>
      </c>
      <c r="D13" s="63" t="s">
        <v>0</v>
      </c>
      <c r="E13" s="67"/>
      <c r="F13" s="67"/>
      <c r="G13" s="67"/>
      <c r="H13" s="68"/>
    </row>
    <row r="14" spans="2:8" ht="57.95" customHeight="1">
      <c r="B14" s="61"/>
      <c r="C14" s="61"/>
      <c r="D14" s="7"/>
      <c r="E14" s="69"/>
      <c r="F14" s="69"/>
      <c r="G14" s="69"/>
      <c r="H14" s="70"/>
    </row>
  </sheetData>
  <mergeCells count="1">
    <mergeCell ref="E13:H14"/>
  </mergeCells>
  <conditionalFormatting sqref="B13:D13">
    <cfRule type="expression" dxfId="14" priority="1">
      <formula>AND(DAY(B13)&gt;=1,DAY(B13)&lt;=15)</formula>
    </cfRule>
  </conditionalFormatting>
  <conditionalFormatting sqref="B3:G3">
    <cfRule type="expression" dxfId="13" priority="3">
      <formula>DAY(B3)&gt;8</formula>
    </cfRule>
  </conditionalFormatting>
  <conditionalFormatting sqref="B11:H11">
    <cfRule type="expression" dxfId="12" priority="4">
      <formula>AND(DAY(B11)&gt;=1,DAY(B11)&lt;=15)</formula>
    </cfRule>
  </conditionalFormatting>
  <dataValidations count="9">
    <dataValidation allowBlank="1" showInputMessage="1" showErrorMessage="1" prompt="Jour de la semaine défini automatiquement." sqref="C2:H2" xr:uid="{00000000-0002-0000-07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7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7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700-000003000000}"/>
    <dataValidation allowBlank="1" showInputMessage="1" showErrorMessage="1" prompt="Calendrier du mois d’août" sqref="A1" xr:uid="{00000000-0002-0000-0700-000005000000}"/>
    <dataValidation allowBlank="1" showInputMessage="1" showErrorMessage="1" prompt="Entrez les Notes dans la cellule à droite" sqref="D13:D14" xr:uid="{00000000-0002-0000-0700-000006000000}"/>
    <dataValidation allowBlank="1" showInputMessage="1" showErrorMessage="1" prompt="Entrez les Notes dans cette cellule" sqref="E13:H14" xr:uid="{00000000-0002-0000-07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700-000008000000}"/>
    <dataValidation allowBlank="1" showInputMessage="1" showErrorMessage="1" prompt="L’année figurant dans cette cellule est automatiquement mise à jour. Sélectionnez une autre année dans la cellule K3 de la feuille de calcul pour modifier l’année" sqref="C1" xr:uid="{66CA7BBB-AB5C-45C6-8652-E95B2C7872CF}"/>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8" tint="-0.249977111117893"/>
    <pageSetUpPr fitToPage="1"/>
  </sheetPr>
  <dimension ref="B1:H14"/>
  <sheetViews>
    <sheetView showGridLines="0" zoomScale="90" zoomScaleNormal="90" workbookViewId="0">
      <selection activeCell="M6" sqref="M6"/>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43" t="str">
        <f>"Septembre "&amp;AnnéeCalendrier</f>
        <v>Septembre 2026</v>
      </c>
      <c r="C1" s="44"/>
      <c r="D1" s="44"/>
      <c r="E1" s="45"/>
      <c r="F1" s="45"/>
      <c r="G1" s="45"/>
      <c r="H1" s="46"/>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JoursEtSemaines+DATE(AnnéeCalendrier,9,1)-WEEKDAY(DATE(AnnéeCalendrier,9,1),(DébutSemaine="Lundi")+1)+1</f>
        <v>46265</v>
      </c>
      <c r="C3" s="59">
        <v>46266</v>
      </c>
      <c r="D3" s="59">
        <v>46267</v>
      </c>
      <c r="E3" s="59">
        <v>46268</v>
      </c>
      <c r="F3" s="59">
        <v>46269</v>
      </c>
      <c r="G3" s="59">
        <v>46270</v>
      </c>
      <c r="H3" s="59">
        <v>46271</v>
      </c>
    </row>
    <row r="4" spans="2:8" ht="57.95" customHeight="1">
      <c r="B4" s="59"/>
      <c r="C4" s="59"/>
      <c r="D4" s="59"/>
      <c r="E4" s="59"/>
      <c r="F4" s="59"/>
      <c r="G4" s="59"/>
      <c r="H4" s="59"/>
    </row>
    <row r="5" spans="2:8" ht="19.5" customHeight="1">
      <c r="B5" s="61">
        <f t="array" ref="B5:H5">JoursEtSemaines+DATE(AnnéeCalendrier,9,1)-WEEKDAY(DATE(AnnéeCalendrier,9,1),(DébutSemaine="Lundi")+1)+8</f>
        <v>46272</v>
      </c>
      <c r="C5" s="61">
        <v>46273</v>
      </c>
      <c r="D5" s="61">
        <v>46274</v>
      </c>
      <c r="E5" s="61">
        <v>46275</v>
      </c>
      <c r="F5" s="61">
        <v>46276</v>
      </c>
      <c r="G5" s="61">
        <v>46277</v>
      </c>
      <c r="H5" s="61">
        <v>46278</v>
      </c>
    </row>
    <row r="6" spans="2:8" ht="57.95" customHeight="1">
      <c r="B6" s="61"/>
      <c r="C6" s="61"/>
      <c r="D6" s="61"/>
      <c r="E6" s="61"/>
      <c r="F6" s="61"/>
      <c r="G6" s="61"/>
      <c r="H6" s="61"/>
    </row>
    <row r="7" spans="2:8" ht="19.5" customHeight="1">
      <c r="B7" s="59">
        <f t="array" ref="B7:H7">JoursEtSemaines+DATE(AnnéeCalendrier,9,1)-WEEKDAY(DATE(AnnéeCalendrier,9,1),(DébutSemaine="Lundi")+1)+15</f>
        <v>46279</v>
      </c>
      <c r="C7" s="59">
        <v>46280</v>
      </c>
      <c r="D7" s="59">
        <v>46281</v>
      </c>
      <c r="E7" s="59">
        <v>46282</v>
      </c>
      <c r="F7" s="59">
        <v>46283</v>
      </c>
      <c r="G7" s="59">
        <v>46284</v>
      </c>
      <c r="H7" s="59">
        <v>46285</v>
      </c>
    </row>
    <row r="8" spans="2:8" ht="57.95" customHeight="1">
      <c r="B8" s="59"/>
      <c r="C8" s="59"/>
      <c r="D8" s="59"/>
      <c r="E8" s="59"/>
      <c r="F8" s="59"/>
      <c r="G8" s="59"/>
      <c r="H8" s="64" t="s">
        <v>22</v>
      </c>
    </row>
    <row r="9" spans="2:8" ht="19.5" customHeight="1">
      <c r="B9" s="61">
        <f t="array" ref="B9:H9">JoursEtSemaines+DATE(AnnéeCalendrier,9,1)-WEEKDAY(DATE(AnnéeCalendrier,9,1),(DébutSemaine="Lundi")+1)+22</f>
        <v>46286</v>
      </c>
      <c r="C9" s="61">
        <v>46287</v>
      </c>
      <c r="D9" s="61">
        <v>46288</v>
      </c>
      <c r="E9" s="61">
        <v>46289</v>
      </c>
      <c r="F9" s="61">
        <v>46290</v>
      </c>
      <c r="G9" s="61">
        <v>46291</v>
      </c>
      <c r="H9" s="61">
        <v>46292</v>
      </c>
    </row>
    <row r="10" spans="2:8" ht="57.95" customHeight="1">
      <c r="B10" s="61"/>
      <c r="C10" s="61"/>
      <c r="D10" s="61"/>
      <c r="E10" s="61"/>
      <c r="F10" s="61"/>
      <c r="G10" s="61"/>
      <c r="H10" s="61"/>
    </row>
    <row r="11" spans="2:8" ht="19.5" customHeight="1">
      <c r="B11" s="59">
        <f t="array" ref="B11:H11">JoursEtSemaines+DATE(AnnéeCalendrier,9,1)-WEEKDAY(DATE(AnnéeCalendrier,9,1),(DébutSemaine="Lundi")+1)+29</f>
        <v>46293</v>
      </c>
      <c r="C11" s="59">
        <v>46294</v>
      </c>
      <c r="D11" s="59">
        <v>46295</v>
      </c>
      <c r="E11" s="59">
        <v>46296</v>
      </c>
      <c r="F11" s="59">
        <v>46297</v>
      </c>
      <c r="G11" s="59">
        <v>46298</v>
      </c>
      <c r="H11" s="59">
        <v>46299</v>
      </c>
    </row>
    <row r="12" spans="2:8" ht="57.95" customHeight="1">
      <c r="B12" s="59"/>
      <c r="C12" s="59"/>
      <c r="D12" s="59"/>
      <c r="E12" s="59"/>
      <c r="F12" s="59"/>
      <c r="G12" s="59"/>
      <c r="H12" s="59"/>
    </row>
    <row r="13" spans="2:8" ht="19.5" customHeight="1">
      <c r="B13" s="61">
        <f t="array" ref="B13:C13">JoursEtSemaines+DATE(AnnéeCalendrier,9,1)-WEEKDAY(DATE(AnnéeCalendrier,9,1),(DébutSemaine="Lundi")+1)+36</f>
        <v>46300</v>
      </c>
      <c r="C13" s="61">
        <v>46301</v>
      </c>
      <c r="D13" s="63" t="s">
        <v>0</v>
      </c>
      <c r="E13" s="67"/>
      <c r="F13" s="67"/>
      <c r="G13" s="67"/>
      <c r="H13" s="68"/>
    </row>
    <row r="14" spans="2:8" ht="57.95" customHeight="1">
      <c r="B14" s="61"/>
      <c r="C14" s="61"/>
      <c r="D14" s="7"/>
      <c r="E14" s="69"/>
      <c r="F14" s="69"/>
      <c r="G14" s="69"/>
      <c r="H14" s="70"/>
    </row>
  </sheetData>
  <mergeCells count="1">
    <mergeCell ref="E13:H14"/>
  </mergeCells>
  <conditionalFormatting sqref="B13:D13">
    <cfRule type="expression" dxfId="11" priority="1">
      <formula>AND(DAY(B13)&gt;=1,DAY(B13)&lt;=15)</formula>
    </cfRule>
  </conditionalFormatting>
  <conditionalFormatting sqref="B3:G3">
    <cfRule type="expression" dxfId="10" priority="3">
      <formula>DAY(B3)&gt;8</formula>
    </cfRule>
  </conditionalFormatting>
  <conditionalFormatting sqref="B11:H11">
    <cfRule type="expression" dxfId="9" priority="4">
      <formula>AND(DAY(B11)&gt;=1,DAY(B11)&lt;=15)</formula>
    </cfRule>
  </conditionalFormatting>
  <dataValidations count="9">
    <dataValidation allowBlank="1" showInputMessage="1" showErrorMessage="1" prompt="Jour de la semaine défini automatiquement." sqref="C2:H2" xr:uid="{00000000-0002-0000-08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8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8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800-000003000000}"/>
    <dataValidation allowBlank="1" showInputMessage="1" showErrorMessage="1" prompt="Calendrier du mois de septembre" sqref="A1" xr:uid="{00000000-0002-0000-0800-000005000000}"/>
    <dataValidation allowBlank="1" showInputMessage="1" showErrorMessage="1" prompt="Entrez les Notes dans la cellule à droite" sqref="D13:D14" xr:uid="{00000000-0002-0000-0800-000006000000}"/>
    <dataValidation allowBlank="1" showInputMessage="1" showErrorMessage="1" prompt="Entrez les Notes dans cette cellule" sqref="E13:H14" xr:uid="{00000000-0002-0000-08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800-000008000000}"/>
    <dataValidation allowBlank="1" showInputMessage="1" showErrorMessage="1" prompt="L’année figurant dans cette cellule est automatiquement mise à jour. Sélectionnez une autre année dans la cellule K3 de la feuille de calcul pour modifier l’année" sqref="C1" xr:uid="{4435369A-E4BA-4CCE-AFA8-841FBD5E4294}"/>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2" ma:contentTypeDescription="Create a new document." ma:contentTypeScope="" ma:versionID="426e97fa315356fffbdcd9876fe988c2">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14b8f0def80e6d70ce3def20c90759ae"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tatus xmlns="71af3243-3dd4-4a8d-8c0d-dd76da1f02a5">Not started</Status>
    <MediaServiceKeyPoints xmlns="71af3243-3dd4-4a8d-8c0d-dd76da1f02a5" xsi:nil="true"/>
  </documentManagement>
</p:properties>
</file>

<file path=customXml/itemProps1.xml><?xml version="1.0" encoding="utf-8"?>
<ds:datastoreItem xmlns:ds="http://schemas.openxmlformats.org/officeDocument/2006/customXml" ds:itemID="{DF8A8BCD-244E-41CF-AC5A-813C9AEC7F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DA10363-92EC-4580-AE8C-D8F6C7EC38E0}">
  <ds:schemaRefs>
    <ds:schemaRef ds:uri="http://schemas.microsoft.com/sharepoint/v3/contenttype/forms"/>
  </ds:schemaRefs>
</ds:datastoreItem>
</file>

<file path=customXml/itemProps3.xml><?xml version="1.0" encoding="utf-8"?>
<ds:datastoreItem xmlns:ds="http://schemas.openxmlformats.org/officeDocument/2006/customXml" ds:itemID="{BD90E721-6104-41D1-93BF-62E14EE01C6F}">
  <ds:schemaRefs>
    <ds:schemaRef ds:uri="http://schemas.microsoft.com/office/2006/metadata/properties"/>
    <ds:schemaRef ds:uri="http://schemas.microsoft.com/office/infopath/2007/PartnerControls"/>
    <ds:schemaRef ds:uri="71af3243-3dd4-4a8d-8c0d-dd76da1f02a5"/>
  </ds:schemaRefs>
</ds:datastoreItem>
</file>

<file path=docProps/app.xml><?xml version="1.0" encoding="utf-8"?>
<Properties xmlns="http://schemas.openxmlformats.org/officeDocument/2006/extended-properties" xmlns:vt="http://schemas.openxmlformats.org/officeDocument/2006/docPropsVTypes">
  <Template>TM11907363</Template>
  <Application>Microsoft Excel</Application>
  <DocSecurity>0</DocSecurity>
  <ScaleCrop>false</ScaleCrop>
  <HeadingPairs>
    <vt:vector size="4" baseType="variant">
      <vt:variant>
        <vt:lpstr>Feuilles de calcul</vt:lpstr>
      </vt:variant>
      <vt:variant>
        <vt:i4>12</vt:i4>
      </vt:variant>
      <vt:variant>
        <vt:lpstr>Plages nommées</vt:lpstr>
      </vt:variant>
      <vt:variant>
        <vt:i4>27</vt:i4>
      </vt:variant>
    </vt:vector>
  </HeadingPairs>
  <TitlesOfParts>
    <vt:vector size="39" baseType="lpstr">
      <vt:lpstr>Janvier</vt:lpstr>
      <vt:lpstr>Février</vt:lpstr>
      <vt:lpstr>Mars</vt:lpstr>
      <vt:lpstr>Avril</vt:lpstr>
      <vt:lpstr>Mai</vt:lpstr>
      <vt:lpstr>Juin</vt:lpstr>
      <vt:lpstr>Juillet</vt:lpstr>
      <vt:lpstr>Août</vt:lpstr>
      <vt:lpstr>Septembre</vt:lpstr>
      <vt:lpstr>Octobre</vt:lpstr>
      <vt:lpstr>Novembre</vt:lpstr>
      <vt:lpstr>Décembre</vt:lpstr>
      <vt:lpstr>AnnéeCalendrier</vt:lpstr>
      <vt:lpstr>DébutSemaine</vt:lpstr>
      <vt:lpstr>Janvier!Zone_d_impression</vt:lpstr>
      <vt:lpstr>ZoneTitreColonne1...H12.1</vt:lpstr>
      <vt:lpstr>ZoneTitreColonne1...H12.10</vt:lpstr>
      <vt:lpstr>ZoneTitreColonne1...H12.11</vt:lpstr>
      <vt:lpstr>ZoneTitreColonne1...H12.12</vt:lpstr>
      <vt:lpstr>ZoneTitreColonne1...H12.2</vt:lpstr>
      <vt:lpstr>ZoneTitreColonne1...H12.3</vt:lpstr>
      <vt:lpstr>ZoneTitreColonne1...H12.4</vt:lpstr>
      <vt:lpstr>ZoneTitreColonne1...H12.5</vt:lpstr>
      <vt:lpstr>ZoneTitreColonne1...H12.6</vt:lpstr>
      <vt:lpstr>ZoneTitreColonne1...H12.7</vt:lpstr>
      <vt:lpstr>ZoneTitreColonne1...H12.8</vt:lpstr>
      <vt:lpstr>ZoneTitreColonne1...H12.9</vt:lpstr>
      <vt:lpstr>ZoneTitreColonne2...C14.1</vt:lpstr>
      <vt:lpstr>ZoneTitreColonne2...C14.10</vt:lpstr>
      <vt:lpstr>ZoneTitreColonne2...C14.11</vt:lpstr>
      <vt:lpstr>ZoneTitreColonne2...C14.12</vt:lpstr>
      <vt:lpstr>ZoneTitreColonne2...C14.2</vt:lpstr>
      <vt:lpstr>ZoneTitreColonne2...C14.3</vt:lpstr>
      <vt:lpstr>ZoneTitreColonne2...C14.4</vt:lpstr>
      <vt:lpstr>ZoneTitreColonne2...C14.5</vt:lpstr>
      <vt:lpstr>ZoneTitreColonne2...C14.6</vt:lpstr>
      <vt:lpstr>ZoneTitreColonne2...C14.7</vt:lpstr>
      <vt:lpstr>ZoneTitreColonne2...C14.8</vt:lpstr>
      <vt:lpstr>ZoneTitreColonne2...C14.9</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2020-07-08T21:12:30Z</dcterms:created>
  <dcterms:modified xsi:type="dcterms:W3CDTF">2025-11-06T08:11:09Z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