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autoCompressPictures="0"/>
  <xr:revisionPtr revIDLastSave="0" documentId="13_ncr:1_{97895C7B-02E2-4754-B6F2-6355AE860F27}" xr6:coauthVersionLast="47" xr6:coauthVersionMax="47" xr10:uidLastSave="{00000000-0000-0000-0000-000000000000}"/>
  <bookViews>
    <workbookView xWindow="-120" yWindow="-120" windowWidth="51840" windowHeight="21120" tabRatio="788" activeTab="4" xr2:uid="{00000000-000D-0000-FFFF-FFFF00000000}"/>
  </bookViews>
  <sheets>
    <sheet name="2021" sheetId="14" r:id="rId1"/>
    <sheet name="2022" sheetId="15" r:id="rId2"/>
    <sheet name="2023" sheetId="16" r:id="rId3"/>
    <sheet name="2024" sheetId="17" r:id="rId4"/>
    <sheet name="2025" sheetId="18" r:id="rId5"/>
  </sheets>
  <definedNames>
    <definedName name="Calendrier10ans" localSheetId="1">'2022'!$B$127</definedName>
    <definedName name="Calendrier10ans" localSheetId="2">'2023'!$B$127</definedName>
    <definedName name="Calendrier10ans" localSheetId="3">'2024'!$B$127</definedName>
    <definedName name="Calendrier10ans" localSheetId="4">'2025'!$B$127</definedName>
    <definedName name="Calendrier10ans">'2021'!$B$127</definedName>
    <definedName name="Calendrier10mois" localSheetId="1">'2022'!$C$127</definedName>
    <definedName name="Calendrier10mois" localSheetId="2">'2023'!$C$127</definedName>
    <definedName name="Calendrier10mois" localSheetId="3">'2024'!$C$127</definedName>
    <definedName name="Calendrier10mois" localSheetId="4">'2025'!$C$127</definedName>
    <definedName name="Calendrier10mois">'2021'!$C$127</definedName>
    <definedName name="Calendrier11ans" localSheetId="1">'2022'!$B$141</definedName>
    <definedName name="Calendrier11ans" localSheetId="2">'2023'!$B$141</definedName>
    <definedName name="Calendrier11ans" localSheetId="3">'2024'!$B$141</definedName>
    <definedName name="Calendrier11ans" localSheetId="4">'2025'!$B$141</definedName>
    <definedName name="Calendrier11ans">'2021'!$B$141</definedName>
    <definedName name="Calendrier11mois" localSheetId="1">'2022'!$C$141</definedName>
    <definedName name="Calendrier11mois" localSheetId="2">'2023'!$C$141</definedName>
    <definedName name="Calendrier11mois" localSheetId="3">'2024'!$C$141</definedName>
    <definedName name="Calendrier11mois" localSheetId="4">'2025'!$C$141</definedName>
    <definedName name="Calendrier11mois">'2021'!$C$141</definedName>
    <definedName name="Calendrier12ans" localSheetId="1">'2022'!$B$155</definedName>
    <definedName name="Calendrier12ans" localSheetId="2">'2023'!$B$155</definedName>
    <definedName name="Calendrier12ans" localSheetId="3">'2024'!$B$155</definedName>
    <definedName name="Calendrier12ans" localSheetId="4">'2025'!$B$155</definedName>
    <definedName name="Calendrier12ans">'2021'!$B$155</definedName>
    <definedName name="Calendrier12mois" localSheetId="1">'2022'!$C$155</definedName>
    <definedName name="Calendrier12mois" localSheetId="2">'2023'!$C$155</definedName>
    <definedName name="Calendrier12mois" localSheetId="3">'2024'!$C$155</definedName>
    <definedName name="Calendrier12mois" localSheetId="4">'2025'!$C$155</definedName>
    <definedName name="Calendrier12mois">'2021'!$C$155</definedName>
    <definedName name="Calendrier1an" localSheetId="1">'2022'!$B$1</definedName>
    <definedName name="Calendrier1an" localSheetId="2">'2023'!$B$1</definedName>
    <definedName name="Calendrier1an" localSheetId="3">'2024'!$B$1</definedName>
    <definedName name="Calendrier1an" localSheetId="4">'2025'!$B$1</definedName>
    <definedName name="Calendrier1an">'2021'!$B$1</definedName>
    <definedName name="Calendrier1mois" localSheetId="1">'2022'!$C$1</definedName>
    <definedName name="Calendrier1mois" localSheetId="2">'2023'!$C$1</definedName>
    <definedName name="Calendrier1mois" localSheetId="3">'2024'!$C$1</definedName>
    <definedName name="Calendrier1mois" localSheetId="4">'2025'!$C$1</definedName>
    <definedName name="Calendrier1mois">'2021'!$C$1</definedName>
    <definedName name="Calendrier2ans" localSheetId="1">'2022'!$B$15</definedName>
    <definedName name="Calendrier2ans" localSheetId="2">'2023'!$B$15</definedName>
    <definedName name="Calendrier2ans" localSheetId="3">'2024'!$B$15</definedName>
    <definedName name="Calendrier2ans" localSheetId="4">'2025'!$B$15</definedName>
    <definedName name="Calendrier2ans">'2021'!$B$15</definedName>
    <definedName name="Calendrier2mois" localSheetId="1">'2022'!$C$15</definedName>
    <definedName name="Calendrier2mois" localSheetId="2">'2023'!$C$15</definedName>
    <definedName name="Calendrier2mois" localSheetId="3">'2024'!$C$15</definedName>
    <definedName name="Calendrier2mois" localSheetId="4">'2025'!$C$15</definedName>
    <definedName name="Calendrier2mois">'2021'!$C$15</definedName>
    <definedName name="Calendrier3ans" localSheetId="1">'2022'!$B$29</definedName>
    <definedName name="Calendrier3ans" localSheetId="2">'2023'!$B$29</definedName>
    <definedName name="Calendrier3ans" localSheetId="3">'2024'!$B$29</definedName>
    <definedName name="Calendrier3ans" localSheetId="4">'2025'!$B$29</definedName>
    <definedName name="Calendrier3ans">'2021'!$B$29</definedName>
    <definedName name="Calendrier3mois" localSheetId="1">'2022'!$C$29</definedName>
    <definedName name="Calendrier3mois" localSheetId="2">'2023'!$C$29</definedName>
    <definedName name="Calendrier3mois" localSheetId="3">'2024'!$C$29</definedName>
    <definedName name="Calendrier3mois" localSheetId="4">'2025'!$C$29</definedName>
    <definedName name="Calendrier3mois">'2021'!$C$29</definedName>
    <definedName name="Calendrier4ans" localSheetId="1">'2022'!$B$43</definedName>
    <definedName name="Calendrier4ans" localSheetId="2">'2023'!$B$43</definedName>
    <definedName name="Calendrier4ans" localSheetId="3">'2024'!$B$43</definedName>
    <definedName name="Calendrier4ans" localSheetId="4">'2025'!$B$43</definedName>
    <definedName name="Calendrier4ans">'2021'!$B$43</definedName>
    <definedName name="Calendrier4mois" localSheetId="1">'2022'!$C$43</definedName>
    <definedName name="Calendrier4mois" localSheetId="2">'2023'!$C$43</definedName>
    <definedName name="Calendrier4mois" localSheetId="3">'2024'!$C$43</definedName>
    <definedName name="Calendrier4mois" localSheetId="4">'2025'!$C$43</definedName>
    <definedName name="Calendrier4mois">'2021'!$C$43</definedName>
    <definedName name="Calendrier5ans" localSheetId="1">'2022'!$B$57</definedName>
    <definedName name="Calendrier5ans" localSheetId="2">'2023'!$B$57</definedName>
    <definedName name="Calendrier5ans" localSheetId="3">'2024'!$B$57</definedName>
    <definedName name="Calendrier5ans" localSheetId="4">'2025'!$B$57</definedName>
    <definedName name="Calendrier5ans">'2021'!$B$57</definedName>
    <definedName name="Calendrier5mois" localSheetId="1">'2022'!$C$57</definedName>
    <definedName name="Calendrier5mois" localSheetId="2">'2023'!$C$57</definedName>
    <definedName name="Calendrier5mois" localSheetId="3">'2024'!$C$57</definedName>
    <definedName name="Calendrier5mois" localSheetId="4">'2025'!$C$57</definedName>
    <definedName name="Calendrier5mois">'2021'!$C$57</definedName>
    <definedName name="Calendrier6ans" localSheetId="1">'2022'!$B$71</definedName>
    <definedName name="Calendrier6ans" localSheetId="2">'2023'!$B$71</definedName>
    <definedName name="Calendrier6ans" localSheetId="3">'2024'!$B$71</definedName>
    <definedName name="Calendrier6ans" localSheetId="4">'2025'!$B$71</definedName>
    <definedName name="Calendrier6ans">'2021'!$B$71</definedName>
    <definedName name="Calendrier6mois" localSheetId="1">'2022'!$C$71</definedName>
    <definedName name="Calendrier6mois" localSheetId="2">'2023'!$C$71</definedName>
    <definedName name="Calendrier6mois" localSheetId="3">'2024'!$C$71</definedName>
    <definedName name="Calendrier6mois" localSheetId="4">'2025'!$C$71</definedName>
    <definedName name="Calendrier6mois">'2021'!$C$71</definedName>
    <definedName name="Calendrier7ans" localSheetId="1">'2022'!$B$85</definedName>
    <definedName name="Calendrier7ans" localSheetId="2">'2023'!$B$85</definedName>
    <definedName name="Calendrier7ans" localSheetId="3">'2024'!$B$85</definedName>
    <definedName name="Calendrier7ans" localSheetId="4">'2025'!$B$85</definedName>
    <definedName name="Calendrier7ans">'2021'!$B$85</definedName>
    <definedName name="Calendrier7mois" localSheetId="1">'2022'!$C$85</definedName>
    <definedName name="Calendrier7mois" localSheetId="2">'2023'!$C$85</definedName>
    <definedName name="Calendrier7mois" localSheetId="3">'2024'!$C$85</definedName>
    <definedName name="Calendrier7mois" localSheetId="4">'2025'!$C$85</definedName>
    <definedName name="Calendrier7mois">'2021'!$C$85</definedName>
    <definedName name="Calendrier8ans" localSheetId="1">'2022'!$B$99</definedName>
    <definedName name="Calendrier8ans" localSheetId="2">'2023'!$B$99</definedName>
    <definedName name="Calendrier8ans" localSheetId="3">'2024'!$B$99</definedName>
    <definedName name="Calendrier8ans" localSheetId="4">'2025'!$B$99</definedName>
    <definedName name="Calendrier8ans">'2021'!$B$99</definedName>
    <definedName name="Calendrier8mois" localSheetId="1">'2022'!$C$99</definedName>
    <definedName name="Calendrier8mois" localSheetId="2">'2023'!$C$99</definedName>
    <definedName name="Calendrier8mois" localSheetId="3">'2024'!$C$99</definedName>
    <definedName name="Calendrier8mois" localSheetId="4">'2025'!$C$99</definedName>
    <definedName name="Calendrier8mois">'2021'!$C$99</definedName>
    <definedName name="Calendrier9ans" localSheetId="1">'2022'!$B$113</definedName>
    <definedName name="Calendrier9ans" localSheetId="2">'2023'!$B$113</definedName>
    <definedName name="Calendrier9ans" localSheetId="3">'2024'!$B$113</definedName>
    <definedName name="Calendrier9ans" localSheetId="4">'2025'!$B$113</definedName>
    <definedName name="Calendrier9ans">'2021'!$B$113</definedName>
    <definedName name="Calendrier9mois" localSheetId="1">'2022'!$C$113</definedName>
    <definedName name="Calendrier9mois" localSheetId="2">'2023'!$C$113</definedName>
    <definedName name="Calendrier9mois" localSheetId="3">'2024'!$C$113</definedName>
    <definedName name="Calendrier9mois" localSheetId="4">'2025'!$C$113</definedName>
    <definedName name="Calendrier9mois">'2021'!$C$113</definedName>
    <definedName name="DébutSemaine" localSheetId="1">'2022'!$B$2</definedName>
    <definedName name="DébutSemaine" localSheetId="2">'2023'!$B$2</definedName>
    <definedName name="DébutSemaine" localSheetId="3">'2024'!$B$2</definedName>
    <definedName name="DébutSemaine" localSheetId="4">'2025'!$B$2</definedName>
    <definedName name="DébutSemaine">'2021'!$B$2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 localSheetId="1">MATCH('2022'!Calendrier10mois,Mois,0)</definedName>
    <definedName name="OptionCalendrier10mois" localSheetId="2">MATCH('2023'!Calendrier10mois,Mois,0)</definedName>
    <definedName name="OptionCalendrier10mois" localSheetId="3">MATCH('2024'!Calendrier10mois,Mois,0)</definedName>
    <definedName name="OptionCalendrier10mois" localSheetId="4">MATCH('2025'!Calendrier10mois,Mois,0)</definedName>
    <definedName name="OptionCalendrier10mois">MATCH(Calendrier10mois,Mois,0)</definedName>
    <definedName name="OptionCalendrier11mois" localSheetId="1">MATCH('2022'!Calendrier11mois,Mois,0)</definedName>
    <definedName name="OptionCalendrier11mois" localSheetId="2">MATCH('2023'!Calendrier11mois,Mois,0)</definedName>
    <definedName name="OptionCalendrier11mois" localSheetId="3">MATCH('2024'!Calendrier11mois,Mois,0)</definedName>
    <definedName name="OptionCalendrier11mois" localSheetId="4">MATCH('2025'!Calendrier11mois,Mois,0)</definedName>
    <definedName name="OptionCalendrier11mois">MATCH(Calendrier11mois,Mois,0)</definedName>
    <definedName name="OptionCalendrier12mois" localSheetId="1">MATCH('2022'!Calendrier12mois,Mois,0)</definedName>
    <definedName name="OptionCalendrier12mois" localSheetId="2">MATCH('2023'!Calendrier12mois,Mois,0)</definedName>
    <definedName name="OptionCalendrier12mois" localSheetId="3">MATCH('2024'!Calendrier12mois,Mois,0)</definedName>
    <definedName name="OptionCalendrier12mois" localSheetId="4">MATCH('2025'!Calendrier12mois,Mois,0)</definedName>
    <definedName name="OptionCalendrier12mois">MATCH(Calendrier12mois,Mois,0)</definedName>
    <definedName name="OptionCalendrier1mois" localSheetId="1">MATCH('2022'!Calendrier1mois,Mois,0)</definedName>
    <definedName name="OptionCalendrier1mois" localSheetId="2">MATCH('2023'!Calendrier1mois,Mois,0)</definedName>
    <definedName name="OptionCalendrier1mois" localSheetId="3">MATCH('2024'!Calendrier1mois,Mois,0)</definedName>
    <definedName name="OptionCalendrier1mois" localSheetId="4">MATCH('2025'!Calendrier1mois,Mois,0)</definedName>
    <definedName name="OptionCalendrier1mois">MATCH(Calendrier1mois,Mois,0)</definedName>
    <definedName name="OptionCalendrier2mois" localSheetId="1">MATCH('2022'!Calendrier2mois,Mois,0)</definedName>
    <definedName name="OptionCalendrier2mois" localSheetId="2">MATCH('2023'!Calendrier2mois,Mois,0)</definedName>
    <definedName name="OptionCalendrier2mois" localSheetId="3">MATCH('2024'!Calendrier2mois,Mois,0)</definedName>
    <definedName name="OptionCalendrier2mois" localSheetId="4">MATCH('2025'!Calendrier2mois,Mois,0)</definedName>
    <definedName name="OptionCalendrier2mois">MATCH(Calendrier2mois,Mois,0)</definedName>
    <definedName name="OptionCalendrier3mois" localSheetId="1">MATCH('2022'!Calendrier3mois,Mois,0)</definedName>
    <definedName name="OptionCalendrier3mois" localSheetId="2">MATCH('2023'!Calendrier3mois,Mois,0)</definedName>
    <definedName name="OptionCalendrier3mois" localSheetId="3">MATCH('2024'!Calendrier3mois,Mois,0)</definedName>
    <definedName name="OptionCalendrier3mois" localSheetId="4">MATCH('2025'!Calendrier3mois,Mois,0)</definedName>
    <definedName name="OptionCalendrier3mois">MATCH(Calendrier3mois,Mois,0)</definedName>
    <definedName name="OptionCalendrier4mois" localSheetId="1">MATCH('2022'!Calendrier4mois,Mois,0)</definedName>
    <definedName name="OptionCalendrier4mois" localSheetId="2">MATCH('2023'!Calendrier4mois,Mois,0)</definedName>
    <definedName name="OptionCalendrier4mois" localSheetId="3">MATCH('2024'!Calendrier4mois,Mois,0)</definedName>
    <definedName name="OptionCalendrier4mois" localSheetId="4">MATCH('2025'!Calendrier4mois,Mois,0)</definedName>
    <definedName name="OptionCalendrier4mois">MATCH(Calendrier4mois,Mois,0)</definedName>
    <definedName name="OptionCalendrier5mois" localSheetId="1">MATCH('2022'!Calendrier5mois,Mois,0)</definedName>
    <definedName name="OptionCalendrier5mois" localSheetId="2">MATCH('2023'!Calendrier5mois,Mois,0)</definedName>
    <definedName name="OptionCalendrier5mois" localSheetId="3">MATCH('2024'!Calendrier5mois,Mois,0)</definedName>
    <definedName name="OptionCalendrier5mois" localSheetId="4">MATCH('2025'!Calendrier5mois,Mois,0)</definedName>
    <definedName name="OptionCalendrier5mois">MATCH(Calendrier5mois,Mois,0)</definedName>
    <definedName name="OptionCalendrier6mois" localSheetId="1">MATCH('2022'!Calendrier6mois,Mois,0)</definedName>
    <definedName name="OptionCalendrier6mois" localSheetId="2">MATCH('2023'!Calendrier6mois,Mois,0)</definedName>
    <definedName name="OptionCalendrier6mois" localSheetId="3">MATCH('2024'!Calendrier6mois,Mois,0)</definedName>
    <definedName name="OptionCalendrier6mois" localSheetId="4">MATCH('2025'!Calendrier6mois,Mois,0)</definedName>
    <definedName name="OptionCalendrier6mois">MATCH(Calendrier6mois,Mois,0)</definedName>
    <definedName name="OptionCalendrier7mois" localSheetId="1">MATCH('2022'!Calendrier7mois,Mois,0)</definedName>
    <definedName name="OptionCalendrier7mois" localSheetId="2">MATCH('2023'!Calendrier7mois,Mois,0)</definedName>
    <definedName name="OptionCalendrier7mois" localSheetId="3">MATCH('2024'!Calendrier7mois,Mois,0)</definedName>
    <definedName name="OptionCalendrier7mois" localSheetId="4">MATCH('2025'!Calendrier7mois,Mois,0)</definedName>
    <definedName name="OptionCalendrier7mois">MATCH(Calendrier7mois,Mois,0)</definedName>
    <definedName name="OptionCalendrier8mois" localSheetId="1">MATCH('2022'!Calendrier8mois,Mois,0)</definedName>
    <definedName name="OptionCalendrier8mois" localSheetId="2">MATCH('2023'!Calendrier8mois,Mois,0)</definedName>
    <definedName name="OptionCalendrier8mois" localSheetId="3">MATCH('2024'!Calendrier8mois,Mois,0)</definedName>
    <definedName name="OptionCalendrier8mois" localSheetId="4">MATCH('2025'!Calendrier8mois,Mois,0)</definedName>
    <definedName name="OptionCalendrier8mois">MATCH(Calendrier8mois,Mois,0)</definedName>
    <definedName name="OptionCalendrier9mois" localSheetId="1">MATCH('2022'!Calendrier9mois,Mois,0)</definedName>
    <definedName name="OptionCalendrier9mois" localSheetId="2">MATCH('2023'!Calendrier9mois,Mois,0)</definedName>
    <definedName name="OptionCalendrier9mois" localSheetId="3">MATCH('2024'!Calendrier9mois,Mois,0)</definedName>
    <definedName name="OptionCalendrier9mois" localSheetId="4">MATCH('2025'!Calendrier9mois,Mois,0)</definedName>
    <definedName name="OptionCalendrier9mois">MATCH(Calendrier9mois,Mois,0)</definedName>
    <definedName name="OptionJoursemaine" localSheetId="1">MATCH('2022'!DébutSemaine,Jourssemaine,0)+10</definedName>
    <definedName name="OptionJoursemaine" localSheetId="2">MATCH('2023'!DébutSemaine,Jourssemaine,0)+10</definedName>
    <definedName name="OptionJoursemaine" localSheetId="3">MATCH('2024'!DébutSemaine,Jourssemaine,0)+10</definedName>
    <definedName name="OptionJoursemaine" localSheetId="4">MATCH('2025'!DébutSemaine,Jourssemaine,0)+10</definedName>
    <definedName name="OptionJoursemaine">MATCH(DébutSemaine,Jourssemaine,0)+10</definedName>
    <definedName name="ValeurDébutsemaine" localSheetId="1">IF('2022'!DébutSemaine="LUNDI",2,1)</definedName>
    <definedName name="ValeurDébutsemaine" localSheetId="2">IF('2023'!DébutSemaine="LUNDI",2,1)</definedName>
    <definedName name="ValeurDébutsemaine" localSheetId="3">IF('2024'!DébutSemaine="LUNDI",2,1)</definedName>
    <definedName name="ValeurDébutsemaine" localSheetId="4">IF('2025'!DébutSemaine="LUNDI",2,1)</definedName>
    <definedName name="ValeurDébutsemaine">IF(DébutSemaine="LUNDI",2,1)</definedName>
    <definedName name="_xlnm.Print_Area" localSheetId="0">'2021'!$B$1:$I$168</definedName>
    <definedName name="_xlnm.Print_Area" localSheetId="1">'2022'!$B$1:$I$168</definedName>
    <definedName name="_xlnm.Print_Area" localSheetId="2">'2023'!$B$1:$I$168</definedName>
    <definedName name="_xlnm.Print_Area" localSheetId="3">'2024'!$B$1:$I$168</definedName>
    <definedName name="_xlnm.Print_Area" localSheetId="4">'2025'!$B$1:$I$168</definedName>
    <definedName name="ZoneTitreColonne1...H12.1" localSheetId="1">'2022'!$B$2</definedName>
    <definedName name="ZoneTitreColonne1...H12.1" localSheetId="2">'2023'!$B$2</definedName>
    <definedName name="ZoneTitreColonne1...H12.1" localSheetId="3">'2024'!$B$2</definedName>
    <definedName name="ZoneTitreColonne1...H12.1" localSheetId="4">'2025'!$B$2</definedName>
    <definedName name="ZoneTitreColonne1...H12.1">'2021'!$B$2</definedName>
    <definedName name="ZoneTitreColonne10..H54.1" localSheetId="1">'2022'!$B$44</definedName>
    <definedName name="ZoneTitreColonne10..H54.1" localSheetId="2">'2023'!$B$44</definedName>
    <definedName name="ZoneTitreColonne10..H54.1" localSheetId="3">'2024'!$B$44</definedName>
    <definedName name="ZoneTitreColonne10..H54.1" localSheetId="4">'2025'!$B$44</definedName>
    <definedName name="ZoneTitreColonne10..H54.1">'2021'!$B$44</definedName>
    <definedName name="ZoneTitreColonne11..C56.1" localSheetId="1">'2022'!$B$44</definedName>
    <definedName name="ZoneTitreColonne11..C56.1" localSheetId="2">'2023'!$B$44</definedName>
    <definedName name="ZoneTitreColonne11..C56.1" localSheetId="3">'2024'!$B$44</definedName>
    <definedName name="ZoneTitreColonne11..C56.1" localSheetId="4">'2025'!$B$44</definedName>
    <definedName name="ZoneTitreColonne11..C56.1">'2021'!$B$44</definedName>
    <definedName name="ZoneTitreColonne12..D56.1" localSheetId="1">'2022'!$D$55</definedName>
    <definedName name="ZoneTitreColonne12..D56.1" localSheetId="2">'2023'!$D$55</definedName>
    <definedName name="ZoneTitreColonne12..D56.1" localSheetId="3">'2024'!$D$55</definedName>
    <definedName name="ZoneTitreColonne12..D56.1" localSheetId="4">'2025'!$D$55</definedName>
    <definedName name="ZoneTitreColonne12..D56.1">'2021'!$D$55</definedName>
    <definedName name="ZoneTitreColonne13..H68.1" localSheetId="1">'2022'!$B$58</definedName>
    <definedName name="ZoneTitreColonne13..H68.1" localSheetId="2">'2023'!$B$58</definedName>
    <definedName name="ZoneTitreColonne13..H68.1" localSheetId="3">'2024'!$B$58</definedName>
    <definedName name="ZoneTitreColonne13..H68.1" localSheetId="4">'2025'!$B$58</definedName>
    <definedName name="ZoneTitreColonne13..H68.1">'2021'!$B$58</definedName>
    <definedName name="ZoneTitreColonne14..C70.1" localSheetId="1">'2022'!$B$58</definedName>
    <definedName name="ZoneTitreColonne14..C70.1" localSheetId="2">'2023'!$B$58</definedName>
    <definedName name="ZoneTitreColonne14..C70.1" localSheetId="3">'2024'!$B$58</definedName>
    <definedName name="ZoneTitreColonne14..C70.1" localSheetId="4">'2025'!$B$58</definedName>
    <definedName name="ZoneTitreColonne14..C70.1">'2021'!$B$58</definedName>
    <definedName name="ZoneTitreColonne15..D70.1" localSheetId="1">'2022'!$D$69</definedName>
    <definedName name="ZoneTitreColonne15..D70.1" localSheetId="2">'2023'!$D$69</definedName>
    <definedName name="ZoneTitreColonne15..D70.1" localSheetId="3">'2024'!$D$69</definedName>
    <definedName name="ZoneTitreColonne15..D70.1" localSheetId="4">'2025'!$D$69</definedName>
    <definedName name="ZoneTitreColonne15..D70.1">'2021'!$D$69</definedName>
    <definedName name="ZoneTitreColonne16..H82.1" localSheetId="1">'2022'!$B$72</definedName>
    <definedName name="ZoneTitreColonne16..H82.1" localSheetId="2">'2023'!$B$72</definedName>
    <definedName name="ZoneTitreColonne16..H82.1" localSheetId="3">'2024'!$B$72</definedName>
    <definedName name="ZoneTitreColonne16..H82.1" localSheetId="4">'2025'!$B$72</definedName>
    <definedName name="ZoneTitreColonne16..H82.1">'2021'!$B$72</definedName>
    <definedName name="ZoneTitreColonne17..C84.1" localSheetId="1">'2022'!$B$72</definedName>
    <definedName name="ZoneTitreColonne17..C84.1" localSheetId="2">'2023'!$B$72</definedName>
    <definedName name="ZoneTitreColonne17..C84.1" localSheetId="3">'2024'!$B$72</definedName>
    <definedName name="ZoneTitreColonne17..C84.1" localSheetId="4">'2025'!$B$72</definedName>
    <definedName name="ZoneTitreColonne17..C84.1">'2021'!$B$72</definedName>
    <definedName name="ZoneTitreColonne18..D84.1" localSheetId="1">'2022'!$D$83</definedName>
    <definedName name="ZoneTitreColonne18..D84.1" localSheetId="2">'2023'!$D$83</definedName>
    <definedName name="ZoneTitreColonne18..D84.1" localSheetId="3">'2024'!$D$83</definedName>
    <definedName name="ZoneTitreColonne18..D84.1" localSheetId="4">'2025'!$D$83</definedName>
    <definedName name="ZoneTitreColonne18..D84.1">'2021'!$D$83</definedName>
    <definedName name="ZoneTitreColonne19..H96.1" localSheetId="1">'2022'!$B$86</definedName>
    <definedName name="ZoneTitreColonne19..H96.1" localSheetId="2">'2023'!$B$86</definedName>
    <definedName name="ZoneTitreColonne19..H96.1" localSheetId="3">'2024'!$B$86</definedName>
    <definedName name="ZoneTitreColonne19..H96.1" localSheetId="4">'2025'!$B$86</definedName>
    <definedName name="ZoneTitreColonne19..H96.1">'2021'!$B$86</definedName>
    <definedName name="ZoneTitreColonne2...C14.1" localSheetId="1">'2022'!$B$2</definedName>
    <definedName name="ZoneTitreColonne2...C14.1" localSheetId="2">'2023'!$B$2</definedName>
    <definedName name="ZoneTitreColonne2...C14.1" localSheetId="3">'2024'!$B$2</definedName>
    <definedName name="ZoneTitreColonne2...C14.1" localSheetId="4">'2025'!$B$2</definedName>
    <definedName name="ZoneTitreColonne2...C14.1">'2021'!$B$2</definedName>
    <definedName name="ZoneTitreColonne20..C98.1" localSheetId="1">'2022'!$B$86</definedName>
    <definedName name="ZoneTitreColonne20..C98.1" localSheetId="2">'2023'!$B$86</definedName>
    <definedName name="ZoneTitreColonne20..C98.1" localSheetId="3">'2024'!$B$86</definedName>
    <definedName name="ZoneTitreColonne20..C98.1" localSheetId="4">'2025'!$B$86</definedName>
    <definedName name="ZoneTitreColonne20..C98.1">'2021'!$B$86</definedName>
    <definedName name="ZoneTitreColonne21..D98.1" localSheetId="1">'2022'!$D$97</definedName>
    <definedName name="ZoneTitreColonne21..D98.1" localSheetId="2">'2023'!$D$97</definedName>
    <definedName name="ZoneTitreColonne21..D98.1" localSheetId="3">'2024'!$D$97</definedName>
    <definedName name="ZoneTitreColonne21..D98.1" localSheetId="4">'2025'!$D$97</definedName>
    <definedName name="ZoneTitreColonne21..D98.1">'2021'!$D$97</definedName>
    <definedName name="ZoneTitreColonne22..H110.1" localSheetId="1">'2022'!$B$100</definedName>
    <definedName name="ZoneTitreColonne22..H110.1" localSheetId="2">'2023'!$B$100</definedName>
    <definedName name="ZoneTitreColonne22..H110.1" localSheetId="3">'2024'!$B$100</definedName>
    <definedName name="ZoneTitreColonne22..H110.1" localSheetId="4">'2025'!$B$100</definedName>
    <definedName name="ZoneTitreColonne22..H110.1">'2021'!$B$100</definedName>
    <definedName name="ZoneTitreColonne23..C112.1" localSheetId="1">'2022'!$B$100</definedName>
    <definedName name="ZoneTitreColonne23..C112.1" localSheetId="2">'2023'!$B$100</definedName>
    <definedName name="ZoneTitreColonne23..C112.1" localSheetId="3">'2024'!$B$100</definedName>
    <definedName name="ZoneTitreColonne23..C112.1" localSheetId="4">'2025'!$B$100</definedName>
    <definedName name="ZoneTitreColonne23..C112.1">'2021'!$B$100</definedName>
    <definedName name="ZoneTitreColonne24..D112.1" localSheetId="1">'2022'!$D$111</definedName>
    <definedName name="ZoneTitreColonne24..D112.1" localSheetId="2">'2023'!$D$111</definedName>
    <definedName name="ZoneTitreColonne24..D112.1" localSheetId="3">'2024'!$D$111</definedName>
    <definedName name="ZoneTitreColonne24..D112.1" localSheetId="4">'2025'!$D$111</definedName>
    <definedName name="ZoneTitreColonne24..D112.1">'2021'!$D$111</definedName>
    <definedName name="ZoneTitreColonne25..H124.1" localSheetId="1">'2022'!$B$114</definedName>
    <definedName name="ZoneTitreColonne25..H124.1" localSheetId="2">'2023'!$B$114</definedName>
    <definedName name="ZoneTitreColonne25..H124.1" localSheetId="3">'2024'!$B$114</definedName>
    <definedName name="ZoneTitreColonne25..H124.1" localSheetId="4">'2025'!$B$114</definedName>
    <definedName name="ZoneTitreColonne25..H124.1">'2021'!$B$114</definedName>
    <definedName name="ZoneTitreColonne26..C126.1" localSheetId="1">'2022'!$B$114</definedName>
    <definedName name="ZoneTitreColonne26..C126.1" localSheetId="2">'2023'!$B$114</definedName>
    <definedName name="ZoneTitreColonne26..C126.1" localSheetId="3">'2024'!$B$114</definedName>
    <definedName name="ZoneTitreColonne26..C126.1" localSheetId="4">'2025'!$B$114</definedName>
    <definedName name="ZoneTitreColonne26..C126.1">'2021'!$B$114</definedName>
    <definedName name="ZoneTitreColonne27..D126.1" localSheetId="1">'2022'!$D$125</definedName>
    <definedName name="ZoneTitreColonne27..D126.1" localSheetId="2">'2023'!$D$125</definedName>
    <definedName name="ZoneTitreColonne27..D126.1" localSheetId="3">'2024'!$D$125</definedName>
    <definedName name="ZoneTitreColonne27..D126.1" localSheetId="4">'2025'!$D$125</definedName>
    <definedName name="ZoneTitreColonne27..D126.1">'2021'!$D$125</definedName>
    <definedName name="ZoneTitreColonne28..H138.1" localSheetId="1">'2022'!$B$128</definedName>
    <definedName name="ZoneTitreColonne28..H138.1" localSheetId="2">'2023'!$B$128</definedName>
    <definedName name="ZoneTitreColonne28..H138.1" localSheetId="3">'2024'!$B$128</definedName>
    <definedName name="ZoneTitreColonne28..H138.1" localSheetId="4">'2025'!$B$128</definedName>
    <definedName name="ZoneTitreColonne28..H138.1">'2021'!$B$128</definedName>
    <definedName name="ZoneTitreColonne29..C140.1" localSheetId="1">'2022'!$B$128</definedName>
    <definedName name="ZoneTitreColonne29..C140.1" localSheetId="2">'2023'!$B$128</definedName>
    <definedName name="ZoneTitreColonne29..C140.1" localSheetId="3">'2024'!$B$128</definedName>
    <definedName name="ZoneTitreColonne29..C140.1" localSheetId="4">'2025'!$B$128</definedName>
    <definedName name="ZoneTitreColonne29..C140.1">'2021'!$B$128</definedName>
    <definedName name="ZoneTitreColonne3..D14.1" localSheetId="1">'2022'!$D$13</definedName>
    <definedName name="ZoneTitreColonne3..D14.1" localSheetId="2">'2023'!$D$13</definedName>
    <definedName name="ZoneTitreColonne3..D14.1" localSheetId="3">'2024'!$D$13</definedName>
    <definedName name="ZoneTitreColonne3..D14.1" localSheetId="4">'2025'!$D$13</definedName>
    <definedName name="ZoneTitreColonne3..D14.1">'2021'!$D$13</definedName>
    <definedName name="ZoneTitreColonne30..D140.1" localSheetId="1">'2022'!$D$139</definedName>
    <definedName name="ZoneTitreColonne30..D140.1" localSheetId="2">'2023'!$D$139</definedName>
    <definedName name="ZoneTitreColonne30..D140.1" localSheetId="3">'2024'!$D$139</definedName>
    <definedName name="ZoneTitreColonne30..D140.1" localSheetId="4">'2025'!$D$139</definedName>
    <definedName name="ZoneTitreColonne30..D140.1">'2021'!$D$139</definedName>
    <definedName name="ZoneTitreColonne31..H152.1" localSheetId="1">'2022'!$B$142</definedName>
    <definedName name="ZoneTitreColonne31..H152.1" localSheetId="2">'2023'!$B$142</definedName>
    <definedName name="ZoneTitreColonne31..H152.1" localSheetId="3">'2024'!$B$142</definedName>
    <definedName name="ZoneTitreColonne31..H152.1" localSheetId="4">'2025'!$B$142</definedName>
    <definedName name="ZoneTitreColonne31..H152.1">'2021'!$B$142</definedName>
    <definedName name="ZoneTitreColonne32..C154.1" localSheetId="1">'2022'!$B$142</definedName>
    <definedName name="ZoneTitreColonne32..C154.1" localSheetId="2">'2023'!$B$142</definedName>
    <definedName name="ZoneTitreColonne32..C154.1" localSheetId="3">'2024'!$B$142</definedName>
    <definedName name="ZoneTitreColonne32..C154.1" localSheetId="4">'2025'!$B$142</definedName>
    <definedName name="ZoneTitreColonne32..C154.1">'2021'!$B$142</definedName>
    <definedName name="ZoneTitreColonne33..D154.1" localSheetId="1">'2022'!$D$153</definedName>
    <definedName name="ZoneTitreColonne33..D154.1" localSheetId="2">'2023'!$D$153</definedName>
    <definedName name="ZoneTitreColonne33..D154.1" localSheetId="3">'2024'!$D$153</definedName>
    <definedName name="ZoneTitreColonne33..D154.1" localSheetId="4">'2025'!$D$153</definedName>
    <definedName name="ZoneTitreColonne33..D154.1">'2021'!$D$153</definedName>
    <definedName name="ZoneTitreColonne34..H166.1" localSheetId="1">'2022'!$B$156</definedName>
    <definedName name="ZoneTitreColonne34..H166.1" localSheetId="2">'2023'!$B$156</definedName>
    <definedName name="ZoneTitreColonne34..H166.1" localSheetId="3">'2024'!$B$156</definedName>
    <definedName name="ZoneTitreColonne34..H166.1" localSheetId="4">'2025'!$B$156</definedName>
    <definedName name="ZoneTitreColonne34..H166.1">'2021'!$B$156</definedName>
    <definedName name="ZoneTitreColonne35..C168.1" localSheetId="1">'2022'!$B$156</definedName>
    <definedName name="ZoneTitreColonne35..C168.1" localSheetId="2">'2023'!$B$156</definedName>
    <definedName name="ZoneTitreColonne35..C168.1" localSheetId="3">'2024'!$B$156</definedName>
    <definedName name="ZoneTitreColonne35..C168.1" localSheetId="4">'2025'!$B$156</definedName>
    <definedName name="ZoneTitreColonne35..C168.1">'2021'!$B$156</definedName>
    <definedName name="ZoneTitreColonne36..D168.1" localSheetId="1">'2022'!$D$167</definedName>
    <definedName name="ZoneTitreColonne36..D168.1" localSheetId="2">'2023'!$D$167</definedName>
    <definedName name="ZoneTitreColonne36..D168.1" localSheetId="3">'2024'!$D$167</definedName>
    <definedName name="ZoneTitreColonne36..D168.1" localSheetId="4">'2025'!$D$167</definedName>
    <definedName name="ZoneTitreColonne36..D168.1">'2021'!$D$167</definedName>
    <definedName name="ZoneTitreColonne4..H26.1" localSheetId="1">'2022'!$B$16</definedName>
    <definedName name="ZoneTitreColonne4..H26.1" localSheetId="2">'2023'!$B$16</definedName>
    <definedName name="ZoneTitreColonne4..H26.1" localSheetId="3">'2024'!$B$16</definedName>
    <definedName name="ZoneTitreColonne4..H26.1" localSheetId="4">'2025'!$B$16</definedName>
    <definedName name="ZoneTitreColonne4..H26.1">'2021'!$B$16</definedName>
    <definedName name="ZoneTitreColonne5..C28.1" localSheetId="1">'2022'!$B$16</definedName>
    <definedName name="ZoneTitreColonne5..C28.1" localSheetId="2">'2023'!$B$16</definedName>
    <definedName name="ZoneTitreColonne5..C28.1" localSheetId="3">'2024'!$B$16</definedName>
    <definedName name="ZoneTitreColonne5..C28.1" localSheetId="4">'2025'!$B$16</definedName>
    <definedName name="ZoneTitreColonne5..C28.1">'2021'!$B$16</definedName>
    <definedName name="ZoneTitreColonne6..D28.1" localSheetId="1">'2022'!$D$27</definedName>
    <definedName name="ZoneTitreColonne6..D28.1" localSheetId="2">'2023'!$D$27</definedName>
    <definedName name="ZoneTitreColonne6..D28.1" localSheetId="3">'2024'!$D$27</definedName>
    <definedName name="ZoneTitreColonne6..D28.1" localSheetId="4">'2025'!$D$27</definedName>
    <definedName name="ZoneTitreColonne6..D28.1">'2021'!$D$27</definedName>
    <definedName name="ZoneTitreColonne7..H40.1" localSheetId="1">'2022'!$B$30</definedName>
    <definedName name="ZoneTitreColonne7..H40.1" localSheetId="2">'2023'!$B$30</definedName>
    <definedName name="ZoneTitreColonne7..H40.1" localSheetId="3">'2024'!$B$30</definedName>
    <definedName name="ZoneTitreColonne7..H40.1" localSheetId="4">'2025'!$B$30</definedName>
    <definedName name="ZoneTitreColonne7..H40.1">'2021'!$B$30</definedName>
    <definedName name="ZoneTitreColonne8..C42.1" localSheetId="1">'2022'!$B$30</definedName>
    <definedName name="ZoneTitreColonne8..C42.1" localSheetId="2">'2023'!$B$30</definedName>
    <definedName name="ZoneTitreColonne8..C42.1" localSheetId="3">'2024'!$B$30</definedName>
    <definedName name="ZoneTitreColonne8..C42.1" localSheetId="4">'2025'!$B$30</definedName>
    <definedName name="ZoneTitreColonne8..C42.1">'2021'!$B$30</definedName>
    <definedName name="ZoneTitreColonne9..D42.1" localSheetId="1">'2022'!$D$41</definedName>
    <definedName name="ZoneTitreColonne9..D42.1" localSheetId="2">'2023'!$D$41</definedName>
    <definedName name="ZoneTitreColonne9..D42.1" localSheetId="3">'2024'!$D$41</definedName>
    <definedName name="ZoneTitreColonne9..D42.1" localSheetId="4">'2025'!$D$41</definedName>
    <definedName name="ZoneTitreColonne9..D42.1">'2021'!$D$41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8" l="1"/>
  <c r="B15" i="18"/>
  <c r="B13" i="18" a="1"/>
  <c r="C13" i="18" s="1"/>
  <c r="B11" i="18" a="1"/>
  <c r="H11" i="18" s="1"/>
  <c r="B9" i="18" a="1"/>
  <c r="H9" i="18" s="1"/>
  <c r="B7" i="18" a="1"/>
  <c r="H7" i="18" s="1"/>
  <c r="B5" i="18" a="1"/>
  <c r="H5" i="18" s="1"/>
  <c r="B3" i="18" a="1"/>
  <c r="H3" i="18" s="1"/>
  <c r="H2" i="18" s="1"/>
  <c r="B29" i="18" l="1"/>
  <c r="E9" i="18"/>
  <c r="B17" i="18" a="1"/>
  <c r="B19" i="18" a="1"/>
  <c r="B21" i="18" a="1"/>
  <c r="B23" i="18" a="1"/>
  <c r="B25" i="18" a="1"/>
  <c r="B27" i="18" a="1"/>
  <c r="C29" i="18"/>
  <c r="B43" i="18" s="1"/>
  <c r="B3" i="18"/>
  <c r="F3" i="18"/>
  <c r="F2" i="18" s="1"/>
  <c r="B5" i="18"/>
  <c r="F5" i="18"/>
  <c r="B7" i="18"/>
  <c r="F7" i="18"/>
  <c r="B9" i="18"/>
  <c r="F9" i="18"/>
  <c r="B11" i="18"/>
  <c r="F11" i="18"/>
  <c r="B13" i="18"/>
  <c r="E5" i="18"/>
  <c r="E11" i="18"/>
  <c r="G3" i="18"/>
  <c r="G2" i="18" s="1"/>
  <c r="G7" i="18"/>
  <c r="E3" i="18"/>
  <c r="E2" i="18" s="1"/>
  <c r="E7" i="18"/>
  <c r="C3" i="18"/>
  <c r="C2" i="18" s="1"/>
  <c r="C5" i="18"/>
  <c r="G5" i="18"/>
  <c r="C7" i="18"/>
  <c r="C9" i="18"/>
  <c r="G9" i="18"/>
  <c r="C11" i="18"/>
  <c r="G11" i="18"/>
  <c r="D3" i="18"/>
  <c r="D2" i="18" s="1"/>
  <c r="D5" i="18"/>
  <c r="D7" i="18"/>
  <c r="D9" i="18"/>
  <c r="D11" i="18"/>
  <c r="C15" i="17"/>
  <c r="B15" i="17"/>
  <c r="B13" i="17" a="1"/>
  <c r="B13" i="17" s="1"/>
  <c r="B11" i="17" a="1"/>
  <c r="C11" i="17" s="1"/>
  <c r="B9" i="17" a="1"/>
  <c r="G9" i="17" s="1"/>
  <c r="B7" i="17" a="1"/>
  <c r="G7" i="17" s="1"/>
  <c r="B5" i="17" a="1"/>
  <c r="G5" i="17" s="1"/>
  <c r="B3" i="17" a="1"/>
  <c r="C3" i="17" s="1"/>
  <c r="C2" i="17" s="1"/>
  <c r="C15" i="16"/>
  <c r="B15" i="16"/>
  <c r="B13" i="16" a="1"/>
  <c r="B11" i="16" a="1"/>
  <c r="G11" i="16" s="1"/>
  <c r="B9" i="16" a="1"/>
  <c r="C9" i="16" s="1"/>
  <c r="B7" i="16" a="1"/>
  <c r="B5" i="16" a="1"/>
  <c r="B3" i="16" a="1"/>
  <c r="B15" i="15"/>
  <c r="B1" i="14"/>
  <c r="C9" i="17" l="1"/>
  <c r="H21" i="18"/>
  <c r="D21" i="18"/>
  <c r="G21" i="18"/>
  <c r="C21" i="18"/>
  <c r="F21" i="18"/>
  <c r="B21" i="18"/>
  <c r="E21" i="18"/>
  <c r="B31" i="18" a="1"/>
  <c r="B39" i="18" a="1"/>
  <c r="C5" i="17"/>
  <c r="C27" i="18"/>
  <c r="B27" i="18"/>
  <c r="H19" i="18"/>
  <c r="D19" i="18"/>
  <c r="G19" i="18"/>
  <c r="C19" i="18"/>
  <c r="F19" i="18"/>
  <c r="B19" i="18"/>
  <c r="E19" i="18"/>
  <c r="B33" i="18" a="1"/>
  <c r="B41" i="18" a="1"/>
  <c r="H25" i="18"/>
  <c r="D25" i="18"/>
  <c r="G25" i="18"/>
  <c r="C25" i="18"/>
  <c r="F25" i="18"/>
  <c r="B25" i="18"/>
  <c r="E25" i="18"/>
  <c r="H17" i="18"/>
  <c r="H16" i="18" s="1"/>
  <c r="D17" i="18"/>
  <c r="D16" i="18" s="1"/>
  <c r="C17" i="18"/>
  <c r="C16" i="18" s="1"/>
  <c r="G17" i="18"/>
  <c r="G16" i="18" s="1"/>
  <c r="F17" i="18"/>
  <c r="F16" i="18" s="1"/>
  <c r="B17" i="18"/>
  <c r="B16" i="18" s="1"/>
  <c r="E17" i="18"/>
  <c r="E16" i="18" s="1"/>
  <c r="B35" i="18" a="1"/>
  <c r="C43" i="18"/>
  <c r="C57" i="18" s="1"/>
  <c r="G3" i="17"/>
  <c r="G2" i="17" s="1"/>
  <c r="H23" i="18"/>
  <c r="D23" i="18"/>
  <c r="G23" i="18"/>
  <c r="C23" i="18"/>
  <c r="F23" i="18"/>
  <c r="B23" i="18"/>
  <c r="E23" i="18"/>
  <c r="B37" i="18" a="1"/>
  <c r="G11" i="17"/>
  <c r="C11" i="16"/>
  <c r="C7" i="17"/>
  <c r="C13" i="17"/>
  <c r="C29" i="17"/>
  <c r="B27" i="17" a="1"/>
  <c r="B25" i="17" a="1"/>
  <c r="B23" i="17" a="1"/>
  <c r="B21" i="17" a="1"/>
  <c r="B19" i="17" a="1"/>
  <c r="B17" i="17" a="1"/>
  <c r="B13" i="16"/>
  <c r="C13" i="16"/>
  <c r="H3" i="17"/>
  <c r="H2" i="17" s="1"/>
  <c r="F3" i="17"/>
  <c r="F2" i="17" s="1"/>
  <c r="D3" i="17"/>
  <c r="D2" i="17" s="1"/>
  <c r="B3" i="17"/>
  <c r="E3" i="17"/>
  <c r="E2" i="17" s="1"/>
  <c r="H5" i="17"/>
  <c r="F5" i="17"/>
  <c r="D5" i="17"/>
  <c r="B5" i="17"/>
  <c r="E5" i="17"/>
  <c r="H7" i="17"/>
  <c r="F7" i="17"/>
  <c r="D7" i="17"/>
  <c r="B7" i="17"/>
  <c r="E7" i="17"/>
  <c r="H9" i="17"/>
  <c r="F9" i="17"/>
  <c r="D9" i="17"/>
  <c r="B9" i="17"/>
  <c r="E9" i="17"/>
  <c r="H11" i="17"/>
  <c r="F11" i="17"/>
  <c r="D11" i="17"/>
  <c r="B11" i="17"/>
  <c r="E11" i="17"/>
  <c r="B29" i="17"/>
  <c r="C29" i="16"/>
  <c r="H3" i="16"/>
  <c r="H2" i="16" s="1"/>
  <c r="F3" i="16"/>
  <c r="F2" i="16" s="1"/>
  <c r="D3" i="16"/>
  <c r="D2" i="16" s="1"/>
  <c r="B3" i="16"/>
  <c r="E3" i="16"/>
  <c r="E2" i="16" s="1"/>
  <c r="H7" i="16"/>
  <c r="F7" i="16"/>
  <c r="D7" i="16"/>
  <c r="B7" i="16"/>
  <c r="E7" i="16"/>
  <c r="H9" i="16"/>
  <c r="F9" i="16"/>
  <c r="D9" i="16"/>
  <c r="B9" i="16"/>
  <c r="E9" i="16"/>
  <c r="H11" i="16"/>
  <c r="F11" i="16"/>
  <c r="D11" i="16"/>
  <c r="B11" i="16"/>
  <c r="E11" i="16"/>
  <c r="B29" i="16"/>
  <c r="H5" i="16"/>
  <c r="F5" i="16"/>
  <c r="D5" i="16"/>
  <c r="B5" i="16"/>
  <c r="E5" i="16"/>
  <c r="C3" i="16"/>
  <c r="C2" i="16" s="1"/>
  <c r="G3" i="16"/>
  <c r="G2" i="16" s="1"/>
  <c r="C5" i="16"/>
  <c r="G5" i="16"/>
  <c r="C7" i="16"/>
  <c r="G7" i="16"/>
  <c r="G9" i="16"/>
  <c r="B17" i="16" a="1"/>
  <c r="B19" i="16" a="1"/>
  <c r="B21" i="16" a="1"/>
  <c r="B23" i="16" a="1"/>
  <c r="B25" i="16" a="1"/>
  <c r="B27" i="16" a="1"/>
  <c r="B5" i="15" a="1"/>
  <c r="H5" i="15" s="1"/>
  <c r="B9" i="15" a="1"/>
  <c r="H9" i="15" s="1"/>
  <c r="B13" i="15" a="1"/>
  <c r="B13" i="15" s="1"/>
  <c r="B3" i="15" a="1"/>
  <c r="F3" i="15" s="1"/>
  <c r="F2" i="15" s="1"/>
  <c r="B7" i="15" a="1"/>
  <c r="F7" i="15" s="1"/>
  <c r="B11" i="15" a="1"/>
  <c r="F11" i="15" s="1"/>
  <c r="C15" i="15"/>
  <c r="B29" i="15" s="1"/>
  <c r="D11" i="15"/>
  <c r="G11" i="15"/>
  <c r="B15" i="14"/>
  <c r="E3" i="15" l="1"/>
  <c r="E2" i="15" s="1"/>
  <c r="B47" i="18" a="1"/>
  <c r="F47" i="18" s="1"/>
  <c r="B9" i="15"/>
  <c r="H3" i="15"/>
  <c r="H2" i="15" s="1"/>
  <c r="B57" i="18"/>
  <c r="C71" i="18" s="1"/>
  <c r="H35" i="18"/>
  <c r="D35" i="18"/>
  <c r="G35" i="18"/>
  <c r="C35" i="18"/>
  <c r="F35" i="18"/>
  <c r="B35" i="18"/>
  <c r="E35" i="18"/>
  <c r="H33" i="18"/>
  <c r="D33" i="18"/>
  <c r="C33" i="18"/>
  <c r="G33" i="18"/>
  <c r="F33" i="18"/>
  <c r="B33" i="18"/>
  <c r="E33" i="18"/>
  <c r="H31" i="18"/>
  <c r="H30" i="18" s="1"/>
  <c r="D31" i="18"/>
  <c r="D30" i="18" s="1"/>
  <c r="G31" i="18"/>
  <c r="G30" i="18" s="1"/>
  <c r="C31" i="18"/>
  <c r="C30" i="18" s="1"/>
  <c r="F31" i="18"/>
  <c r="F30" i="18" s="1"/>
  <c r="B31" i="18"/>
  <c r="B30" i="18" s="1"/>
  <c r="E31" i="18"/>
  <c r="E30" i="18" s="1"/>
  <c r="B47" i="18"/>
  <c r="E47" i="18"/>
  <c r="D47" i="18"/>
  <c r="H47" i="18"/>
  <c r="C47" i="18"/>
  <c r="G47" i="18"/>
  <c r="B69" i="18" a="1"/>
  <c r="B65" i="18" a="1"/>
  <c r="B61" i="18" a="1"/>
  <c r="B71" i="18"/>
  <c r="B59" i="18" a="1"/>
  <c r="G3" i="15"/>
  <c r="G2" i="15" s="1"/>
  <c r="D7" i="15"/>
  <c r="B21" i="15" a="1"/>
  <c r="B21" i="15" s="1"/>
  <c r="B51" i="18" a="1"/>
  <c r="B45" i="18" a="1"/>
  <c r="C13" i="15"/>
  <c r="B25" i="15" a="1"/>
  <c r="E25" i="15" s="1"/>
  <c r="H37" i="18"/>
  <c r="D37" i="18"/>
  <c r="G37" i="18"/>
  <c r="C37" i="18"/>
  <c r="F37" i="18"/>
  <c r="B37" i="18"/>
  <c r="E37" i="18"/>
  <c r="B55" i="18" a="1"/>
  <c r="B53" i="18" a="1"/>
  <c r="B17" i="15" a="1"/>
  <c r="H17" i="15" s="1"/>
  <c r="H16" i="15" s="1"/>
  <c r="C29" i="15"/>
  <c r="B41" i="15" s="1" a="1"/>
  <c r="C41" i="18"/>
  <c r="B41" i="18"/>
  <c r="H39" i="18"/>
  <c r="D39" i="18"/>
  <c r="G39" i="18"/>
  <c r="C39" i="18"/>
  <c r="F39" i="18"/>
  <c r="B39" i="18"/>
  <c r="E39" i="18"/>
  <c r="B49" i="18" a="1"/>
  <c r="C7" i="15"/>
  <c r="H7" i="15"/>
  <c r="C5" i="15"/>
  <c r="B5" i="15"/>
  <c r="E7" i="15"/>
  <c r="F5" i="15"/>
  <c r="H19" i="17"/>
  <c r="F19" i="17"/>
  <c r="D19" i="17"/>
  <c r="B19" i="17"/>
  <c r="G19" i="17"/>
  <c r="E19" i="17"/>
  <c r="C19" i="17"/>
  <c r="H23" i="17"/>
  <c r="F23" i="17"/>
  <c r="D23" i="17"/>
  <c r="B23" i="17"/>
  <c r="G23" i="17"/>
  <c r="E23" i="17"/>
  <c r="C23" i="17"/>
  <c r="B27" i="17"/>
  <c r="C27" i="17"/>
  <c r="G7" i="15"/>
  <c r="G5" i="15"/>
  <c r="B7" i="15"/>
  <c r="E5" i="15"/>
  <c r="D5" i="15"/>
  <c r="B19" i="15" a="1"/>
  <c r="F19" i="15" s="1"/>
  <c r="B23" i="15" a="1"/>
  <c r="F23" i="15" s="1"/>
  <c r="B27" i="15" a="1"/>
  <c r="C27" i="15" s="1"/>
  <c r="B43" i="17"/>
  <c r="C43" i="17"/>
  <c r="B41" i="17" a="1"/>
  <c r="B39" i="17" a="1"/>
  <c r="B37" i="17" a="1"/>
  <c r="B35" i="17" a="1"/>
  <c r="B33" i="17" a="1"/>
  <c r="B31" i="17" a="1"/>
  <c r="H17" i="17"/>
  <c r="H16" i="17" s="1"/>
  <c r="F17" i="17"/>
  <c r="F16" i="17" s="1"/>
  <c r="D17" i="17"/>
  <c r="D16" i="17" s="1"/>
  <c r="B17" i="17"/>
  <c r="B16" i="17" s="1"/>
  <c r="G17" i="17"/>
  <c r="G16" i="17" s="1"/>
  <c r="E17" i="17"/>
  <c r="E16" i="17" s="1"/>
  <c r="C17" i="17"/>
  <c r="C16" i="17" s="1"/>
  <c r="H21" i="17"/>
  <c r="F21" i="17"/>
  <c r="D21" i="17"/>
  <c r="B21" i="17"/>
  <c r="G21" i="17"/>
  <c r="E21" i="17"/>
  <c r="C21" i="17"/>
  <c r="H25" i="17"/>
  <c r="F25" i="17"/>
  <c r="D25" i="17"/>
  <c r="B25" i="17"/>
  <c r="G25" i="17"/>
  <c r="E25" i="17"/>
  <c r="C25" i="17"/>
  <c r="H25" i="16"/>
  <c r="F25" i="16"/>
  <c r="D25" i="16"/>
  <c r="B25" i="16"/>
  <c r="E25" i="16"/>
  <c r="G25" i="16"/>
  <c r="C25" i="16"/>
  <c r="H21" i="16"/>
  <c r="F21" i="16"/>
  <c r="D21" i="16"/>
  <c r="B21" i="16"/>
  <c r="E21" i="16"/>
  <c r="G21" i="16"/>
  <c r="C21" i="16"/>
  <c r="H17" i="16"/>
  <c r="H16" i="16" s="1"/>
  <c r="F17" i="16"/>
  <c r="F16" i="16" s="1"/>
  <c r="D17" i="16"/>
  <c r="D16" i="16" s="1"/>
  <c r="B17" i="16"/>
  <c r="B16" i="16" s="1"/>
  <c r="E17" i="16"/>
  <c r="E16" i="16" s="1"/>
  <c r="G17" i="16"/>
  <c r="G16" i="16" s="1"/>
  <c r="C17" i="16"/>
  <c r="C16" i="16" s="1"/>
  <c r="B27" i="16"/>
  <c r="C27" i="16"/>
  <c r="H23" i="16"/>
  <c r="F23" i="16"/>
  <c r="D23" i="16"/>
  <c r="B23" i="16"/>
  <c r="E23" i="16"/>
  <c r="G23" i="16"/>
  <c r="C23" i="16"/>
  <c r="H19" i="16"/>
  <c r="F19" i="16"/>
  <c r="D19" i="16"/>
  <c r="B19" i="16"/>
  <c r="E19" i="16"/>
  <c r="G19" i="16"/>
  <c r="C19" i="16"/>
  <c r="B43" i="16"/>
  <c r="C43" i="16"/>
  <c r="B41" i="16" a="1"/>
  <c r="B39" i="16" a="1"/>
  <c r="B37" i="16" a="1"/>
  <c r="B35" i="16" a="1"/>
  <c r="B33" i="16" a="1"/>
  <c r="B31" i="16" a="1"/>
  <c r="G9" i="15"/>
  <c r="E11" i="15"/>
  <c r="H11" i="15"/>
  <c r="F9" i="15"/>
  <c r="D3" i="15"/>
  <c r="D2" i="15" s="1"/>
  <c r="C11" i="15"/>
  <c r="C9" i="15"/>
  <c r="C3" i="15"/>
  <c r="C2" i="15" s="1"/>
  <c r="B11" i="15"/>
  <c r="E9" i="15"/>
  <c r="D9" i="15"/>
  <c r="B3" i="15"/>
  <c r="E17" i="15"/>
  <c r="E16" i="15" s="1"/>
  <c r="C17" i="15"/>
  <c r="C16" i="15" s="1"/>
  <c r="H21" i="15"/>
  <c r="F21" i="15"/>
  <c r="D21" i="15"/>
  <c r="H23" i="15"/>
  <c r="D23" i="15"/>
  <c r="G23" i="15"/>
  <c r="E23" i="15"/>
  <c r="C23" i="15"/>
  <c r="B27" i="15"/>
  <c r="B43" i="15"/>
  <c r="C43" i="15"/>
  <c r="B3" i="14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D25" i="15" l="1"/>
  <c r="G17" i="15"/>
  <c r="G16" i="15" s="1"/>
  <c r="B17" i="15"/>
  <c r="B16" i="15" s="1"/>
  <c r="H25" i="15"/>
  <c r="F25" i="15"/>
  <c r="D17" i="15"/>
  <c r="D16" i="15" s="1"/>
  <c r="C21" i="15"/>
  <c r="F17" i="15"/>
  <c r="F16" i="15" s="1"/>
  <c r="B31" i="15" a="1"/>
  <c r="H31" i="15" s="1"/>
  <c r="H30" i="15" s="1"/>
  <c r="B23" i="15"/>
  <c r="E21" i="15"/>
  <c r="G25" i="15"/>
  <c r="B25" i="15"/>
  <c r="B33" i="15" a="1"/>
  <c r="G21" i="15"/>
  <c r="B35" i="15" a="1"/>
  <c r="B63" i="18" a="1"/>
  <c r="E63" i="18" s="1"/>
  <c r="B67" i="18" a="1"/>
  <c r="G67" i="18" s="1"/>
  <c r="B37" i="15" a="1"/>
  <c r="E37" i="15" s="1"/>
  <c r="B39" i="15" a="1"/>
  <c r="H39" i="15" s="1"/>
  <c r="C25" i="15"/>
  <c r="F51" i="18"/>
  <c r="B51" i="18"/>
  <c r="E51" i="18"/>
  <c r="D51" i="18"/>
  <c r="H51" i="18"/>
  <c r="C51" i="18"/>
  <c r="G51" i="18"/>
  <c r="B55" i="18"/>
  <c r="C55" i="18"/>
  <c r="F63" i="18"/>
  <c r="B63" i="18"/>
  <c r="D63" i="18"/>
  <c r="C63" i="18"/>
  <c r="G63" i="18"/>
  <c r="F61" i="18"/>
  <c r="B61" i="18"/>
  <c r="G61" i="18"/>
  <c r="E61" i="18"/>
  <c r="D61" i="18"/>
  <c r="H61" i="18"/>
  <c r="C61" i="18"/>
  <c r="F53" i="18"/>
  <c r="B53" i="18"/>
  <c r="H53" i="18"/>
  <c r="C53" i="18"/>
  <c r="G53" i="18"/>
  <c r="E53" i="18"/>
  <c r="D53" i="18"/>
  <c r="G19" i="15"/>
  <c r="F67" i="18"/>
  <c r="B67" i="18"/>
  <c r="D67" i="18"/>
  <c r="H67" i="18"/>
  <c r="C67" i="18"/>
  <c r="E67" i="18"/>
  <c r="F65" i="18"/>
  <c r="B65" i="18"/>
  <c r="G65" i="18"/>
  <c r="E65" i="18"/>
  <c r="D65" i="18"/>
  <c r="H65" i="18"/>
  <c r="C65" i="18"/>
  <c r="F49" i="18"/>
  <c r="B49" i="18"/>
  <c r="H49" i="18"/>
  <c r="C49" i="18"/>
  <c r="G49" i="18"/>
  <c r="E49" i="18"/>
  <c r="D49" i="18"/>
  <c r="F59" i="18"/>
  <c r="F58" i="18" s="1"/>
  <c r="B59" i="18"/>
  <c r="B58" i="18" s="1"/>
  <c r="D59" i="18"/>
  <c r="D58" i="18" s="1"/>
  <c r="H59" i="18"/>
  <c r="H58" i="18" s="1"/>
  <c r="C59" i="18"/>
  <c r="C58" i="18" s="1"/>
  <c r="G59" i="18"/>
  <c r="G58" i="18" s="1"/>
  <c r="E59" i="18"/>
  <c r="E58" i="18" s="1"/>
  <c r="F45" i="18"/>
  <c r="F44" i="18" s="1"/>
  <c r="B45" i="18"/>
  <c r="B44" i="18" s="1"/>
  <c r="H45" i="18"/>
  <c r="H44" i="18" s="1"/>
  <c r="C45" i="18"/>
  <c r="C44" i="18" s="1"/>
  <c r="G45" i="18"/>
  <c r="G44" i="18" s="1"/>
  <c r="E45" i="18"/>
  <c r="E44" i="18" s="1"/>
  <c r="D45" i="18"/>
  <c r="D44" i="18" s="1"/>
  <c r="C85" i="18"/>
  <c r="B85" i="18"/>
  <c r="B75" i="18" a="1"/>
  <c r="B83" i="18" a="1"/>
  <c r="B81" i="18" a="1"/>
  <c r="B79" i="18" a="1"/>
  <c r="B77" i="18" a="1"/>
  <c r="B73" i="18" a="1"/>
  <c r="B69" i="18"/>
  <c r="C69" i="18"/>
  <c r="D19" i="15"/>
  <c r="H19" i="15"/>
  <c r="C19" i="15"/>
  <c r="H31" i="17"/>
  <c r="H30" i="17" s="1"/>
  <c r="F31" i="17"/>
  <c r="F30" i="17" s="1"/>
  <c r="D31" i="17"/>
  <c r="D30" i="17" s="1"/>
  <c r="B31" i="17"/>
  <c r="B30" i="17" s="1"/>
  <c r="G31" i="17"/>
  <c r="G30" i="17" s="1"/>
  <c r="E31" i="17"/>
  <c r="E30" i="17" s="1"/>
  <c r="C31" i="17"/>
  <c r="C30" i="17" s="1"/>
  <c r="H35" i="17"/>
  <c r="F35" i="17"/>
  <c r="D35" i="17"/>
  <c r="B35" i="17"/>
  <c r="G35" i="17"/>
  <c r="E35" i="17"/>
  <c r="C35" i="17"/>
  <c r="H39" i="17"/>
  <c r="F39" i="17"/>
  <c r="D39" i="17"/>
  <c r="B39" i="17"/>
  <c r="G39" i="17"/>
  <c r="E39" i="17"/>
  <c r="C39" i="17"/>
  <c r="E19" i="15"/>
  <c r="B19" i="15"/>
  <c r="H33" i="17"/>
  <c r="F33" i="17"/>
  <c r="D33" i="17"/>
  <c r="B33" i="17"/>
  <c r="G33" i="17"/>
  <c r="E33" i="17"/>
  <c r="C33" i="17"/>
  <c r="H37" i="17"/>
  <c r="F37" i="17"/>
  <c r="D37" i="17"/>
  <c r="B37" i="17"/>
  <c r="G37" i="17"/>
  <c r="E37" i="17"/>
  <c r="C37" i="17"/>
  <c r="B41" i="17"/>
  <c r="C41" i="17"/>
  <c r="B57" i="17"/>
  <c r="C57" i="17"/>
  <c r="B55" i="17" a="1"/>
  <c r="B53" i="17" a="1"/>
  <c r="B51" i="17" a="1"/>
  <c r="B49" i="17" a="1"/>
  <c r="B47" i="17" a="1"/>
  <c r="B45" i="17" a="1"/>
  <c r="H33" i="16"/>
  <c r="F33" i="16"/>
  <c r="D33" i="16"/>
  <c r="B33" i="16"/>
  <c r="E33" i="16"/>
  <c r="G33" i="16"/>
  <c r="C33" i="16"/>
  <c r="H37" i="16"/>
  <c r="F37" i="16"/>
  <c r="D37" i="16"/>
  <c r="B37" i="16"/>
  <c r="E37" i="16"/>
  <c r="G37" i="16"/>
  <c r="C37" i="16"/>
  <c r="B41" i="16"/>
  <c r="C41" i="16"/>
  <c r="B57" i="16"/>
  <c r="C57" i="16"/>
  <c r="B55" i="16" a="1"/>
  <c r="B53" i="16" a="1"/>
  <c r="B47" i="16" a="1"/>
  <c r="B51" i="16" a="1"/>
  <c r="B49" i="16" a="1"/>
  <c r="B45" i="16" a="1"/>
  <c r="H31" i="16"/>
  <c r="H30" i="16" s="1"/>
  <c r="F31" i="16"/>
  <c r="F30" i="16" s="1"/>
  <c r="D31" i="16"/>
  <c r="D30" i="16" s="1"/>
  <c r="B31" i="16"/>
  <c r="B30" i="16" s="1"/>
  <c r="E31" i="16"/>
  <c r="E30" i="16" s="1"/>
  <c r="G31" i="16"/>
  <c r="G30" i="16" s="1"/>
  <c r="C31" i="16"/>
  <c r="C30" i="16" s="1"/>
  <c r="H35" i="16"/>
  <c r="F35" i="16"/>
  <c r="D35" i="16"/>
  <c r="B35" i="16"/>
  <c r="E35" i="16"/>
  <c r="G35" i="16"/>
  <c r="C35" i="16"/>
  <c r="H39" i="16"/>
  <c r="F39" i="16"/>
  <c r="D39" i="16"/>
  <c r="B39" i="16"/>
  <c r="G39" i="16"/>
  <c r="E39" i="16"/>
  <c r="C39" i="16"/>
  <c r="H33" i="15"/>
  <c r="F33" i="15"/>
  <c r="D33" i="15"/>
  <c r="B33" i="15"/>
  <c r="G33" i="15"/>
  <c r="E33" i="15"/>
  <c r="C33" i="15"/>
  <c r="H37" i="15"/>
  <c r="F37" i="15"/>
  <c r="D37" i="15"/>
  <c r="B37" i="15"/>
  <c r="G37" i="15"/>
  <c r="B41" i="15"/>
  <c r="C41" i="15"/>
  <c r="B57" i="15"/>
  <c r="C57" i="15"/>
  <c r="B55" i="15" a="1"/>
  <c r="B53" i="15" a="1"/>
  <c r="B51" i="15" a="1"/>
  <c r="B49" i="15" a="1"/>
  <c r="B47" i="15" a="1"/>
  <c r="B45" i="15" a="1"/>
  <c r="H35" i="15"/>
  <c r="F35" i="15"/>
  <c r="D35" i="15"/>
  <c r="B35" i="15"/>
  <c r="G35" i="15"/>
  <c r="E35" i="15"/>
  <c r="C35" i="15"/>
  <c r="E39" i="15"/>
  <c r="C39" i="15"/>
  <c r="F5" i="14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H63" i="18" l="1"/>
  <c r="B39" i="15"/>
  <c r="E31" i="15"/>
  <c r="E30" i="15" s="1"/>
  <c r="G39" i="15"/>
  <c r="D39" i="15"/>
  <c r="G31" i="15"/>
  <c r="G30" i="15" s="1"/>
  <c r="F39" i="15"/>
  <c r="B31" i="15"/>
  <c r="B30" i="15" s="1"/>
  <c r="D31" i="15"/>
  <c r="D30" i="15" s="1"/>
  <c r="C31" i="15"/>
  <c r="C30" i="15" s="1"/>
  <c r="F31" i="15"/>
  <c r="F30" i="15" s="1"/>
  <c r="C37" i="15"/>
  <c r="G79" i="18"/>
  <c r="C79" i="18"/>
  <c r="E79" i="18"/>
  <c r="F79" i="18"/>
  <c r="D79" i="18"/>
  <c r="B79" i="18"/>
  <c r="H79" i="18"/>
  <c r="B99" i="18"/>
  <c r="B95" i="18" a="1"/>
  <c r="B91" i="18" a="1"/>
  <c r="B97" i="18" a="1"/>
  <c r="B93" i="18" a="1"/>
  <c r="B89" i="18" a="1"/>
  <c r="C99" i="18"/>
  <c r="B87" i="18" a="1"/>
  <c r="G81" i="18"/>
  <c r="C81" i="18"/>
  <c r="H81" i="18"/>
  <c r="B81" i="18"/>
  <c r="E81" i="18"/>
  <c r="D81" i="18"/>
  <c r="F81" i="18"/>
  <c r="F73" i="18"/>
  <c r="F72" i="18" s="1"/>
  <c r="B73" i="18"/>
  <c r="B72" i="18" s="1"/>
  <c r="E73" i="18"/>
  <c r="E72" i="18" s="1"/>
  <c r="D73" i="18"/>
  <c r="D72" i="18" s="1"/>
  <c r="H73" i="18"/>
  <c r="H72" i="18" s="1"/>
  <c r="C73" i="18"/>
  <c r="C72" i="18" s="1"/>
  <c r="G73" i="18"/>
  <c r="G72" i="18" s="1"/>
  <c r="C83" i="18"/>
  <c r="B83" i="18"/>
  <c r="G77" i="18"/>
  <c r="C77" i="18"/>
  <c r="H77" i="18"/>
  <c r="B77" i="18"/>
  <c r="F77" i="18"/>
  <c r="E77" i="18"/>
  <c r="D77" i="18"/>
  <c r="F75" i="18"/>
  <c r="B75" i="18"/>
  <c r="H75" i="18"/>
  <c r="C75" i="18"/>
  <c r="G75" i="18"/>
  <c r="E75" i="18"/>
  <c r="D75" i="18"/>
  <c r="H47" i="17"/>
  <c r="F47" i="17"/>
  <c r="D47" i="17"/>
  <c r="B47" i="17"/>
  <c r="G47" i="17"/>
  <c r="E47" i="17"/>
  <c r="C47" i="17"/>
  <c r="H51" i="17"/>
  <c r="F51" i="17"/>
  <c r="D51" i="17"/>
  <c r="B51" i="17"/>
  <c r="G51" i="17"/>
  <c r="E51" i="17"/>
  <c r="C51" i="17"/>
  <c r="B55" i="17"/>
  <c r="C55" i="17"/>
  <c r="B71" i="17"/>
  <c r="C71" i="17"/>
  <c r="B69" i="17" a="1"/>
  <c r="B67" i="17" a="1"/>
  <c r="B65" i="17" a="1"/>
  <c r="B63" i="17" a="1"/>
  <c r="B61" i="17" a="1"/>
  <c r="B59" i="17" a="1"/>
  <c r="H45" i="17"/>
  <c r="H44" i="17" s="1"/>
  <c r="F45" i="17"/>
  <c r="F44" i="17" s="1"/>
  <c r="D45" i="17"/>
  <c r="D44" i="17" s="1"/>
  <c r="B45" i="17"/>
  <c r="B44" i="17" s="1"/>
  <c r="G45" i="17"/>
  <c r="G44" i="17" s="1"/>
  <c r="E45" i="17"/>
  <c r="E44" i="17" s="1"/>
  <c r="C45" i="17"/>
  <c r="C44" i="17" s="1"/>
  <c r="H49" i="17"/>
  <c r="F49" i="17"/>
  <c r="D49" i="17"/>
  <c r="B49" i="17"/>
  <c r="G49" i="17"/>
  <c r="E49" i="17"/>
  <c r="C49" i="17"/>
  <c r="H53" i="17"/>
  <c r="F53" i="17"/>
  <c r="D53" i="17"/>
  <c r="E53" i="17"/>
  <c r="B53" i="17"/>
  <c r="G53" i="17"/>
  <c r="C53" i="17"/>
  <c r="H45" i="16"/>
  <c r="H44" i="16" s="1"/>
  <c r="F45" i="16"/>
  <c r="F44" i="16" s="1"/>
  <c r="D45" i="16"/>
  <c r="D44" i="16" s="1"/>
  <c r="B45" i="16"/>
  <c r="B44" i="16" s="1"/>
  <c r="G45" i="16"/>
  <c r="G44" i="16" s="1"/>
  <c r="E45" i="16"/>
  <c r="E44" i="16" s="1"/>
  <c r="C45" i="16"/>
  <c r="C44" i="16" s="1"/>
  <c r="H51" i="16"/>
  <c r="F51" i="16"/>
  <c r="D51" i="16"/>
  <c r="B51" i="16"/>
  <c r="G51" i="16"/>
  <c r="E51" i="16"/>
  <c r="C51" i="16"/>
  <c r="H53" i="16"/>
  <c r="F53" i="16"/>
  <c r="D53" i="16"/>
  <c r="E53" i="16"/>
  <c r="B53" i="16"/>
  <c r="C53" i="16"/>
  <c r="G53" i="16"/>
  <c r="H49" i="16"/>
  <c r="F49" i="16"/>
  <c r="D49" i="16"/>
  <c r="B49" i="16"/>
  <c r="G49" i="16"/>
  <c r="E49" i="16"/>
  <c r="C49" i="16"/>
  <c r="H47" i="16"/>
  <c r="F47" i="16"/>
  <c r="D47" i="16"/>
  <c r="B47" i="16"/>
  <c r="G47" i="16"/>
  <c r="E47" i="16"/>
  <c r="C47" i="16"/>
  <c r="B55" i="16"/>
  <c r="C55" i="16"/>
  <c r="B71" i="16"/>
  <c r="C71" i="16"/>
  <c r="B69" i="16" a="1"/>
  <c r="B67" i="16" a="1"/>
  <c r="B65" i="16" a="1"/>
  <c r="B63" i="16" a="1"/>
  <c r="B61" i="16" a="1"/>
  <c r="B59" i="16" a="1"/>
  <c r="H45" i="15"/>
  <c r="H44" i="15" s="1"/>
  <c r="F45" i="15"/>
  <c r="F44" i="15" s="1"/>
  <c r="D45" i="15"/>
  <c r="D44" i="15" s="1"/>
  <c r="B45" i="15"/>
  <c r="B44" i="15" s="1"/>
  <c r="G45" i="15"/>
  <c r="G44" i="15" s="1"/>
  <c r="E45" i="15"/>
  <c r="E44" i="15" s="1"/>
  <c r="C45" i="15"/>
  <c r="C44" i="15" s="1"/>
  <c r="H49" i="15"/>
  <c r="F49" i="15"/>
  <c r="D49" i="15"/>
  <c r="B49" i="15"/>
  <c r="G49" i="15"/>
  <c r="E49" i="15"/>
  <c r="C49" i="15"/>
  <c r="H53" i="15"/>
  <c r="F53" i="15"/>
  <c r="D53" i="15"/>
  <c r="E53" i="15"/>
  <c r="B53" i="15"/>
  <c r="G53" i="15"/>
  <c r="C53" i="15"/>
  <c r="H47" i="15"/>
  <c r="F47" i="15"/>
  <c r="D47" i="15"/>
  <c r="B47" i="15"/>
  <c r="G47" i="15"/>
  <c r="E47" i="15"/>
  <c r="C47" i="15"/>
  <c r="H51" i="15"/>
  <c r="F51" i="15"/>
  <c r="D51" i="15"/>
  <c r="B51" i="15"/>
  <c r="G51" i="15"/>
  <c r="E51" i="15"/>
  <c r="C51" i="15"/>
  <c r="B55" i="15"/>
  <c r="C55" i="15"/>
  <c r="B71" i="15"/>
  <c r="C71" i="15"/>
  <c r="B69" i="15" a="1"/>
  <c r="B67" i="15" a="1"/>
  <c r="B65" i="15" a="1"/>
  <c r="B63" i="15" a="1"/>
  <c r="B61" i="15" a="1"/>
  <c r="B59" i="15" a="1"/>
  <c r="F19" i="14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G93" i="18" l="1"/>
  <c r="C93" i="18"/>
  <c r="D93" i="18"/>
  <c r="F93" i="18"/>
  <c r="H93" i="18"/>
  <c r="E93" i="18"/>
  <c r="B93" i="18"/>
  <c r="C97" i="18"/>
  <c r="B97" i="18"/>
  <c r="G91" i="18"/>
  <c r="C91" i="18"/>
  <c r="F91" i="18"/>
  <c r="D91" i="18"/>
  <c r="H91" i="18"/>
  <c r="E91" i="18"/>
  <c r="B91" i="18"/>
  <c r="C113" i="18"/>
  <c r="B107" i="18" a="1"/>
  <c r="B101" i="18" a="1"/>
  <c r="B113" i="18"/>
  <c r="B109" i="18" a="1"/>
  <c r="B111" i="18" a="1"/>
  <c r="B103" i="18" a="1"/>
  <c r="B105" i="18" a="1"/>
  <c r="G87" i="18"/>
  <c r="G86" i="18" s="1"/>
  <c r="C87" i="18"/>
  <c r="C86" i="18" s="1"/>
  <c r="D87" i="18"/>
  <c r="D86" i="18" s="1"/>
  <c r="F87" i="18"/>
  <c r="F86" i="18" s="1"/>
  <c r="E87" i="18"/>
  <c r="E86" i="18" s="1"/>
  <c r="B87" i="18"/>
  <c r="B86" i="18" s="1"/>
  <c r="H87" i="18"/>
  <c r="H86" i="18" s="1"/>
  <c r="G89" i="18"/>
  <c r="C89" i="18"/>
  <c r="F89" i="18"/>
  <c r="E89" i="18"/>
  <c r="D89" i="18"/>
  <c r="B89" i="18"/>
  <c r="H89" i="18"/>
  <c r="G95" i="18"/>
  <c r="C95" i="18"/>
  <c r="F95" i="18"/>
  <c r="D95" i="18"/>
  <c r="B95" i="18"/>
  <c r="H95" i="18"/>
  <c r="E95" i="18"/>
  <c r="H59" i="17"/>
  <c r="H58" i="17" s="1"/>
  <c r="F59" i="17"/>
  <c r="F58" i="17" s="1"/>
  <c r="D59" i="17"/>
  <c r="D58" i="17" s="1"/>
  <c r="B59" i="17"/>
  <c r="B58" i="17" s="1"/>
  <c r="E59" i="17"/>
  <c r="E58" i="17" s="1"/>
  <c r="G59" i="17"/>
  <c r="G58" i="17" s="1"/>
  <c r="C59" i="17"/>
  <c r="C58" i="17" s="1"/>
  <c r="H63" i="17"/>
  <c r="F63" i="17"/>
  <c r="D63" i="17"/>
  <c r="B63" i="17"/>
  <c r="E63" i="17"/>
  <c r="G63" i="17"/>
  <c r="C63" i="17"/>
  <c r="H67" i="17"/>
  <c r="F67" i="17"/>
  <c r="D67" i="17"/>
  <c r="B67" i="17"/>
  <c r="E67" i="17"/>
  <c r="G67" i="17"/>
  <c r="C67" i="17"/>
  <c r="H61" i="17"/>
  <c r="F61" i="17"/>
  <c r="D61" i="17"/>
  <c r="B61" i="17"/>
  <c r="E61" i="17"/>
  <c r="G61" i="17"/>
  <c r="C61" i="17"/>
  <c r="H65" i="17"/>
  <c r="F65" i="17"/>
  <c r="D65" i="17"/>
  <c r="B65" i="17"/>
  <c r="E65" i="17"/>
  <c r="G65" i="17"/>
  <c r="C65" i="17"/>
  <c r="B69" i="17"/>
  <c r="C69" i="17"/>
  <c r="B85" i="17"/>
  <c r="C85" i="17"/>
  <c r="B83" i="17" a="1"/>
  <c r="B81" i="17" a="1"/>
  <c r="B79" i="17" a="1"/>
  <c r="B77" i="17" a="1"/>
  <c r="B75" i="17" a="1"/>
  <c r="B73" i="17" a="1"/>
  <c r="H61" i="16"/>
  <c r="F61" i="16"/>
  <c r="D61" i="16"/>
  <c r="B61" i="16"/>
  <c r="E61" i="16"/>
  <c r="G61" i="16"/>
  <c r="C61" i="16"/>
  <c r="H65" i="16"/>
  <c r="F65" i="16"/>
  <c r="D65" i="16"/>
  <c r="B65" i="16"/>
  <c r="E65" i="16"/>
  <c r="C65" i="16"/>
  <c r="G65" i="16"/>
  <c r="B69" i="16"/>
  <c r="C69" i="16"/>
  <c r="B85" i="16"/>
  <c r="C85" i="16"/>
  <c r="B83" i="16" a="1"/>
  <c r="B81" i="16" a="1"/>
  <c r="B79" i="16" a="1"/>
  <c r="B77" i="16" a="1"/>
  <c r="B75" i="16" a="1"/>
  <c r="B73" i="16" a="1"/>
  <c r="H59" i="16"/>
  <c r="H58" i="16" s="1"/>
  <c r="F59" i="16"/>
  <c r="F58" i="16" s="1"/>
  <c r="D59" i="16"/>
  <c r="D58" i="16" s="1"/>
  <c r="B59" i="16"/>
  <c r="B58" i="16" s="1"/>
  <c r="E59" i="16"/>
  <c r="E58" i="16" s="1"/>
  <c r="C59" i="16"/>
  <c r="C58" i="16" s="1"/>
  <c r="G59" i="16"/>
  <c r="G58" i="16" s="1"/>
  <c r="H63" i="16"/>
  <c r="F63" i="16"/>
  <c r="D63" i="16"/>
  <c r="B63" i="16"/>
  <c r="E63" i="16"/>
  <c r="G63" i="16"/>
  <c r="C63" i="16"/>
  <c r="H67" i="16"/>
  <c r="F67" i="16"/>
  <c r="D67" i="16"/>
  <c r="B67" i="16"/>
  <c r="E67" i="16"/>
  <c r="C67" i="16"/>
  <c r="G67" i="16"/>
  <c r="H61" i="15"/>
  <c r="F61" i="15"/>
  <c r="D61" i="15"/>
  <c r="B61" i="15"/>
  <c r="E61" i="15"/>
  <c r="G61" i="15"/>
  <c r="C61" i="15"/>
  <c r="H65" i="15"/>
  <c r="F65" i="15"/>
  <c r="D65" i="15"/>
  <c r="B65" i="15"/>
  <c r="E65" i="15"/>
  <c r="G65" i="15"/>
  <c r="C65" i="15"/>
  <c r="B69" i="15"/>
  <c r="C69" i="15"/>
  <c r="B85" i="15"/>
  <c r="C85" i="15"/>
  <c r="B83" i="15" a="1"/>
  <c r="B81" i="15" a="1"/>
  <c r="B79" i="15" a="1"/>
  <c r="B77" i="15" a="1"/>
  <c r="B75" i="15" a="1"/>
  <c r="B73" i="15" a="1"/>
  <c r="H59" i="15"/>
  <c r="H58" i="15" s="1"/>
  <c r="F59" i="15"/>
  <c r="F58" i="15" s="1"/>
  <c r="D59" i="15"/>
  <c r="D58" i="15" s="1"/>
  <c r="B59" i="15"/>
  <c r="B58" i="15" s="1"/>
  <c r="E59" i="15"/>
  <c r="E58" i="15" s="1"/>
  <c r="G59" i="15"/>
  <c r="G58" i="15" s="1"/>
  <c r="C59" i="15"/>
  <c r="C58" i="15" s="1"/>
  <c r="H63" i="15"/>
  <c r="F63" i="15"/>
  <c r="D63" i="15"/>
  <c r="B63" i="15"/>
  <c r="E63" i="15"/>
  <c r="G63" i="15"/>
  <c r="C63" i="15"/>
  <c r="H67" i="15"/>
  <c r="F67" i="15"/>
  <c r="D67" i="15"/>
  <c r="B67" i="15"/>
  <c r="E67" i="15"/>
  <c r="G67" i="15"/>
  <c r="C67" i="15"/>
  <c r="B55" i="14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C111" i="18" l="1"/>
  <c r="B111" i="18"/>
  <c r="G107" i="18"/>
  <c r="C107" i="18"/>
  <c r="E107" i="18"/>
  <c r="H107" i="18"/>
  <c r="B107" i="18"/>
  <c r="F107" i="18"/>
  <c r="D107" i="18"/>
  <c r="G105" i="18"/>
  <c r="C105" i="18"/>
  <c r="H105" i="18"/>
  <c r="B105" i="18"/>
  <c r="E105" i="18"/>
  <c r="F105" i="18"/>
  <c r="D105" i="18"/>
  <c r="C127" i="18"/>
  <c r="B125" i="18" a="1"/>
  <c r="B123" i="18" a="1"/>
  <c r="B121" i="18" a="1"/>
  <c r="B117" i="18" a="1"/>
  <c r="B127" i="18"/>
  <c r="B119" i="18" a="1"/>
  <c r="B115" i="18" a="1"/>
  <c r="G103" i="18"/>
  <c r="C103" i="18"/>
  <c r="E103" i="18"/>
  <c r="H103" i="18"/>
  <c r="B103" i="18"/>
  <c r="F103" i="18"/>
  <c r="D103" i="18"/>
  <c r="G101" i="18"/>
  <c r="G100" i="18" s="1"/>
  <c r="C101" i="18"/>
  <c r="C100" i="18" s="1"/>
  <c r="H101" i="18"/>
  <c r="H100" i="18" s="1"/>
  <c r="B101" i="18"/>
  <c r="B100" i="18" s="1"/>
  <c r="E101" i="18"/>
  <c r="E100" i="18" s="1"/>
  <c r="D101" i="18"/>
  <c r="D100" i="18" s="1"/>
  <c r="F101" i="18"/>
  <c r="F100" i="18" s="1"/>
  <c r="G109" i="18"/>
  <c r="C109" i="18"/>
  <c r="H109" i="18"/>
  <c r="B109" i="18"/>
  <c r="E109" i="18"/>
  <c r="D109" i="18"/>
  <c r="F109" i="18"/>
  <c r="H75" i="17"/>
  <c r="F75" i="17"/>
  <c r="D75" i="17"/>
  <c r="B75" i="17"/>
  <c r="E75" i="17"/>
  <c r="G75" i="17"/>
  <c r="C75" i="17"/>
  <c r="H79" i="17"/>
  <c r="F79" i="17"/>
  <c r="D79" i="17"/>
  <c r="B79" i="17"/>
  <c r="E79" i="17"/>
  <c r="G79" i="17"/>
  <c r="C79" i="17"/>
  <c r="B83" i="17"/>
  <c r="C83" i="17"/>
  <c r="B99" i="17"/>
  <c r="C99" i="17"/>
  <c r="B97" i="17" a="1"/>
  <c r="B95" i="17" a="1"/>
  <c r="B93" i="17" a="1"/>
  <c r="B91" i="17" a="1"/>
  <c r="B89" i="17" a="1"/>
  <c r="B87" i="17" a="1"/>
  <c r="H73" i="17"/>
  <c r="H72" i="17" s="1"/>
  <c r="F73" i="17"/>
  <c r="F72" i="17" s="1"/>
  <c r="D73" i="17"/>
  <c r="D72" i="17" s="1"/>
  <c r="B73" i="17"/>
  <c r="B72" i="17" s="1"/>
  <c r="E73" i="17"/>
  <c r="E72" i="17" s="1"/>
  <c r="G73" i="17"/>
  <c r="G72" i="17" s="1"/>
  <c r="C73" i="17"/>
  <c r="C72" i="17" s="1"/>
  <c r="H77" i="17"/>
  <c r="F77" i="17"/>
  <c r="D77" i="17"/>
  <c r="B77" i="17"/>
  <c r="E77" i="17"/>
  <c r="G77" i="17"/>
  <c r="C77" i="17"/>
  <c r="H81" i="17"/>
  <c r="F81" i="17"/>
  <c r="D81" i="17"/>
  <c r="B81" i="17"/>
  <c r="E81" i="17"/>
  <c r="G81" i="17"/>
  <c r="C81" i="17"/>
  <c r="H73" i="16"/>
  <c r="H72" i="16" s="1"/>
  <c r="F73" i="16"/>
  <c r="F72" i="16" s="1"/>
  <c r="D73" i="16"/>
  <c r="D72" i="16" s="1"/>
  <c r="B73" i="16"/>
  <c r="B72" i="16" s="1"/>
  <c r="E73" i="16"/>
  <c r="E72" i="16" s="1"/>
  <c r="C73" i="16"/>
  <c r="C72" i="16" s="1"/>
  <c r="G73" i="16"/>
  <c r="G72" i="16" s="1"/>
  <c r="H77" i="16"/>
  <c r="F77" i="16"/>
  <c r="D77" i="16"/>
  <c r="B77" i="16"/>
  <c r="E77" i="16"/>
  <c r="G77" i="16"/>
  <c r="C77" i="16"/>
  <c r="H81" i="16"/>
  <c r="F81" i="16"/>
  <c r="D81" i="16"/>
  <c r="B81" i="16"/>
  <c r="E81" i="16"/>
  <c r="G81" i="16"/>
  <c r="C81" i="16"/>
  <c r="H75" i="16"/>
  <c r="F75" i="16"/>
  <c r="D75" i="16"/>
  <c r="B75" i="16"/>
  <c r="E75" i="16"/>
  <c r="C75" i="16"/>
  <c r="G75" i="16"/>
  <c r="H79" i="16"/>
  <c r="F79" i="16"/>
  <c r="D79" i="16"/>
  <c r="B79" i="16"/>
  <c r="E79" i="16"/>
  <c r="G79" i="16"/>
  <c r="C79" i="16"/>
  <c r="B83" i="16"/>
  <c r="C83" i="16"/>
  <c r="B99" i="16"/>
  <c r="C99" i="16"/>
  <c r="B97" i="16" a="1"/>
  <c r="B95" i="16" a="1"/>
  <c r="B93" i="16" a="1"/>
  <c r="B91" i="16" a="1"/>
  <c r="B89" i="16" a="1"/>
  <c r="B87" i="16" a="1"/>
  <c r="H73" i="15"/>
  <c r="H72" i="15" s="1"/>
  <c r="F73" i="15"/>
  <c r="F72" i="15" s="1"/>
  <c r="D73" i="15"/>
  <c r="D72" i="15" s="1"/>
  <c r="B73" i="15"/>
  <c r="B72" i="15" s="1"/>
  <c r="E73" i="15"/>
  <c r="E72" i="15" s="1"/>
  <c r="G73" i="15"/>
  <c r="G72" i="15" s="1"/>
  <c r="C73" i="15"/>
  <c r="C72" i="15" s="1"/>
  <c r="H77" i="15"/>
  <c r="F77" i="15"/>
  <c r="D77" i="15"/>
  <c r="B77" i="15"/>
  <c r="E77" i="15"/>
  <c r="G77" i="15"/>
  <c r="C77" i="15"/>
  <c r="H81" i="15"/>
  <c r="F81" i="15"/>
  <c r="D81" i="15"/>
  <c r="B81" i="15"/>
  <c r="E81" i="15"/>
  <c r="G81" i="15"/>
  <c r="C81" i="15"/>
  <c r="H75" i="15"/>
  <c r="F75" i="15"/>
  <c r="D75" i="15"/>
  <c r="B75" i="15"/>
  <c r="E75" i="15"/>
  <c r="G75" i="15"/>
  <c r="C75" i="15"/>
  <c r="H79" i="15"/>
  <c r="F79" i="15"/>
  <c r="D79" i="15"/>
  <c r="B79" i="15"/>
  <c r="E79" i="15"/>
  <c r="G79" i="15"/>
  <c r="C79" i="15"/>
  <c r="B83" i="15"/>
  <c r="C83" i="15"/>
  <c r="B99" i="15"/>
  <c r="C99" i="15"/>
  <c r="B97" i="15" a="1"/>
  <c r="B95" i="15" a="1"/>
  <c r="B93" i="15" a="1"/>
  <c r="B91" i="15" a="1"/>
  <c r="B89" i="15" a="1"/>
  <c r="B87" i="15" a="1"/>
  <c r="B55" i="14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G121" i="18" l="1"/>
  <c r="C121" i="18"/>
  <c r="F121" i="18"/>
  <c r="E121" i="18"/>
  <c r="D121" i="18"/>
  <c r="H121" i="18"/>
  <c r="B121" i="18"/>
  <c r="G119" i="18"/>
  <c r="C119" i="18"/>
  <c r="D119" i="18"/>
  <c r="H119" i="18"/>
  <c r="F119" i="18"/>
  <c r="E119" i="18"/>
  <c r="B119" i="18"/>
  <c r="C141" i="18"/>
  <c r="B139" i="18" a="1"/>
  <c r="B137" i="18" a="1"/>
  <c r="B135" i="18" a="1"/>
  <c r="B133" i="18" a="1"/>
  <c r="B131" i="18" a="1"/>
  <c r="B129" i="18" a="1"/>
  <c r="B141" i="18"/>
  <c r="C125" i="18"/>
  <c r="B125" i="18"/>
  <c r="G115" i="18"/>
  <c r="G114" i="18" s="1"/>
  <c r="C115" i="18"/>
  <c r="C114" i="18" s="1"/>
  <c r="D115" i="18"/>
  <c r="D114" i="18" s="1"/>
  <c r="F115" i="18"/>
  <c r="F114" i="18" s="1"/>
  <c r="E115" i="18"/>
  <c r="E114" i="18" s="1"/>
  <c r="B115" i="18"/>
  <c r="B114" i="18" s="1"/>
  <c r="H115" i="18"/>
  <c r="H114" i="18" s="1"/>
  <c r="G123" i="18"/>
  <c r="C123" i="18"/>
  <c r="E123" i="18"/>
  <c r="F123" i="18"/>
  <c r="D123" i="18"/>
  <c r="B123" i="18"/>
  <c r="H123" i="18"/>
  <c r="G117" i="18"/>
  <c r="C117" i="18"/>
  <c r="F117" i="18"/>
  <c r="D117" i="18"/>
  <c r="H117" i="18"/>
  <c r="E117" i="18"/>
  <c r="B117" i="18"/>
  <c r="H87" i="17"/>
  <c r="H86" i="17" s="1"/>
  <c r="F87" i="17"/>
  <c r="F86" i="17" s="1"/>
  <c r="D87" i="17"/>
  <c r="D86" i="17" s="1"/>
  <c r="B87" i="17"/>
  <c r="B86" i="17" s="1"/>
  <c r="E87" i="17"/>
  <c r="E86" i="17" s="1"/>
  <c r="G87" i="17"/>
  <c r="G86" i="17" s="1"/>
  <c r="C87" i="17"/>
  <c r="C86" i="17" s="1"/>
  <c r="H91" i="17"/>
  <c r="F91" i="17"/>
  <c r="D91" i="17"/>
  <c r="B91" i="17"/>
  <c r="E91" i="17"/>
  <c r="G91" i="17"/>
  <c r="C91" i="17"/>
  <c r="H95" i="17"/>
  <c r="F95" i="17"/>
  <c r="D95" i="17"/>
  <c r="B95" i="17"/>
  <c r="E95" i="17"/>
  <c r="G95" i="17"/>
  <c r="C95" i="17"/>
  <c r="H89" i="17"/>
  <c r="F89" i="17"/>
  <c r="D89" i="17"/>
  <c r="B89" i="17"/>
  <c r="E89" i="17"/>
  <c r="G89" i="17"/>
  <c r="C89" i="17"/>
  <c r="H93" i="17"/>
  <c r="F93" i="17"/>
  <c r="D93" i="17"/>
  <c r="B93" i="17"/>
  <c r="E93" i="17"/>
  <c r="G93" i="17"/>
  <c r="C93" i="17"/>
  <c r="B97" i="17"/>
  <c r="C97" i="17"/>
  <c r="B113" i="17"/>
  <c r="C113" i="17"/>
  <c r="B111" i="17" a="1"/>
  <c r="B109" i="17" a="1"/>
  <c r="B107" i="17" a="1"/>
  <c r="B105" i="17" a="1"/>
  <c r="B103" i="17" a="1"/>
  <c r="B101" i="17" a="1"/>
  <c r="H89" i="16"/>
  <c r="F89" i="16"/>
  <c r="D89" i="16"/>
  <c r="B89" i="16"/>
  <c r="E89" i="16"/>
  <c r="G89" i="16"/>
  <c r="C89" i="16"/>
  <c r="H93" i="16"/>
  <c r="F93" i="16"/>
  <c r="D93" i="16"/>
  <c r="B93" i="16"/>
  <c r="E93" i="16"/>
  <c r="G93" i="16"/>
  <c r="C93" i="16"/>
  <c r="B97" i="16"/>
  <c r="C97" i="16"/>
  <c r="B113" i="16"/>
  <c r="C113" i="16"/>
  <c r="B111" i="16" a="1"/>
  <c r="B109" i="16" a="1"/>
  <c r="B107" i="16" a="1"/>
  <c r="B105" i="16" a="1"/>
  <c r="B103" i="16" a="1"/>
  <c r="B101" i="16" a="1"/>
  <c r="H87" i="16"/>
  <c r="H86" i="16" s="1"/>
  <c r="F87" i="16"/>
  <c r="F86" i="16" s="1"/>
  <c r="D87" i="16"/>
  <c r="D86" i="16" s="1"/>
  <c r="B87" i="16"/>
  <c r="B86" i="16" s="1"/>
  <c r="E87" i="16"/>
  <c r="E86" i="16" s="1"/>
  <c r="C87" i="16"/>
  <c r="C86" i="16" s="1"/>
  <c r="G87" i="16"/>
  <c r="G86" i="16" s="1"/>
  <c r="H91" i="16"/>
  <c r="F91" i="16"/>
  <c r="D91" i="16"/>
  <c r="B91" i="16"/>
  <c r="E91" i="16"/>
  <c r="G91" i="16"/>
  <c r="C91" i="16"/>
  <c r="H95" i="16"/>
  <c r="F95" i="16"/>
  <c r="D95" i="16"/>
  <c r="B95" i="16"/>
  <c r="E95" i="16"/>
  <c r="G95" i="16"/>
  <c r="C95" i="16"/>
  <c r="H93" i="15"/>
  <c r="F93" i="15"/>
  <c r="D93" i="15"/>
  <c r="B93" i="15"/>
  <c r="E93" i="15"/>
  <c r="G93" i="15"/>
  <c r="C93" i="15"/>
  <c r="B97" i="15"/>
  <c r="C97" i="15"/>
  <c r="B113" i="15"/>
  <c r="C113" i="15"/>
  <c r="B111" i="15" a="1"/>
  <c r="B109" i="15" a="1"/>
  <c r="B107" i="15" a="1"/>
  <c r="B105" i="15" a="1"/>
  <c r="B103" i="15" a="1"/>
  <c r="B101" i="15" a="1"/>
  <c r="H89" i="15"/>
  <c r="F89" i="15"/>
  <c r="D89" i="15"/>
  <c r="B89" i="15"/>
  <c r="E89" i="15"/>
  <c r="G89" i="15"/>
  <c r="C89" i="15"/>
  <c r="H87" i="15"/>
  <c r="H86" i="15" s="1"/>
  <c r="F87" i="15"/>
  <c r="F86" i="15" s="1"/>
  <c r="D87" i="15"/>
  <c r="D86" i="15" s="1"/>
  <c r="B87" i="15"/>
  <c r="B86" i="15" s="1"/>
  <c r="E87" i="15"/>
  <c r="E86" i="15" s="1"/>
  <c r="G87" i="15"/>
  <c r="G86" i="15" s="1"/>
  <c r="C87" i="15"/>
  <c r="C86" i="15" s="1"/>
  <c r="H91" i="15"/>
  <c r="F91" i="15"/>
  <c r="D91" i="15"/>
  <c r="B91" i="15"/>
  <c r="E91" i="15"/>
  <c r="G91" i="15"/>
  <c r="C91" i="15"/>
  <c r="H95" i="15"/>
  <c r="F95" i="15"/>
  <c r="D95" i="15"/>
  <c r="B95" i="15"/>
  <c r="E95" i="15"/>
  <c r="G95" i="15"/>
  <c r="C95" i="15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G131" i="18" l="1"/>
  <c r="C131" i="18"/>
  <c r="E131" i="18"/>
  <c r="B131" i="18"/>
  <c r="H131" i="18"/>
  <c r="F131" i="18"/>
  <c r="D131" i="18"/>
  <c r="G133" i="18"/>
  <c r="C133" i="18"/>
  <c r="E133" i="18"/>
  <c r="B133" i="18"/>
  <c r="H133" i="18"/>
  <c r="F133" i="18"/>
  <c r="D133" i="18"/>
  <c r="C139" i="18"/>
  <c r="B139" i="18"/>
  <c r="C155" i="18"/>
  <c r="B153" i="18" a="1"/>
  <c r="B151" i="18" a="1"/>
  <c r="B149" i="18" a="1"/>
  <c r="B147" i="18" a="1"/>
  <c r="B145" i="18" a="1"/>
  <c r="B143" i="18" a="1"/>
  <c r="B155" i="18"/>
  <c r="G135" i="18"/>
  <c r="C135" i="18"/>
  <c r="E135" i="18"/>
  <c r="B135" i="18"/>
  <c r="H135" i="18"/>
  <c r="F135" i="18"/>
  <c r="D135" i="18"/>
  <c r="G129" i="18"/>
  <c r="G128" i="18" s="1"/>
  <c r="C129" i="18"/>
  <c r="C128" i="18" s="1"/>
  <c r="E129" i="18"/>
  <c r="E128" i="18" s="1"/>
  <c r="B129" i="18"/>
  <c r="B128" i="18" s="1"/>
  <c r="H129" i="18"/>
  <c r="H128" i="18" s="1"/>
  <c r="F129" i="18"/>
  <c r="F128" i="18" s="1"/>
  <c r="D129" i="18"/>
  <c r="D128" i="18" s="1"/>
  <c r="G137" i="18"/>
  <c r="C137" i="18"/>
  <c r="E137" i="18"/>
  <c r="B137" i="18"/>
  <c r="H137" i="18"/>
  <c r="F137" i="18"/>
  <c r="D137" i="18"/>
  <c r="H103" i="17"/>
  <c r="F103" i="17"/>
  <c r="D103" i="17"/>
  <c r="B103" i="17"/>
  <c r="E103" i="17"/>
  <c r="G103" i="17"/>
  <c r="C103" i="17"/>
  <c r="H107" i="17"/>
  <c r="F107" i="17"/>
  <c r="D107" i="17"/>
  <c r="B107" i="17"/>
  <c r="E107" i="17"/>
  <c r="G107" i="17"/>
  <c r="C107" i="17"/>
  <c r="B111" i="17"/>
  <c r="C111" i="17"/>
  <c r="C127" i="17"/>
  <c r="B125" i="17" a="1"/>
  <c r="B123" i="17" a="1"/>
  <c r="B127" i="17"/>
  <c r="B121" i="17" a="1"/>
  <c r="B119" i="17" a="1"/>
  <c r="B117" i="17" a="1"/>
  <c r="B115" i="17" a="1"/>
  <c r="H101" i="17"/>
  <c r="H100" i="17" s="1"/>
  <c r="F101" i="17"/>
  <c r="F100" i="17" s="1"/>
  <c r="D101" i="17"/>
  <c r="D100" i="17" s="1"/>
  <c r="B101" i="17"/>
  <c r="B100" i="17" s="1"/>
  <c r="E101" i="17"/>
  <c r="E100" i="17" s="1"/>
  <c r="G101" i="17"/>
  <c r="G100" i="17" s="1"/>
  <c r="C101" i="17"/>
  <c r="C100" i="17" s="1"/>
  <c r="H105" i="17"/>
  <c r="F105" i="17"/>
  <c r="D105" i="17"/>
  <c r="B105" i="17"/>
  <c r="E105" i="17"/>
  <c r="G105" i="17"/>
  <c r="C105" i="17"/>
  <c r="H109" i="17"/>
  <c r="F109" i="17"/>
  <c r="D109" i="17"/>
  <c r="B109" i="17"/>
  <c r="E109" i="17"/>
  <c r="G109" i="17"/>
  <c r="C109" i="17"/>
  <c r="H101" i="16"/>
  <c r="H100" i="16" s="1"/>
  <c r="F101" i="16"/>
  <c r="F100" i="16" s="1"/>
  <c r="D101" i="16"/>
  <c r="D100" i="16" s="1"/>
  <c r="B101" i="16"/>
  <c r="B100" i="16" s="1"/>
  <c r="E101" i="16"/>
  <c r="E100" i="16" s="1"/>
  <c r="G101" i="16"/>
  <c r="G100" i="16" s="1"/>
  <c r="C101" i="16"/>
  <c r="C100" i="16" s="1"/>
  <c r="H105" i="16"/>
  <c r="F105" i="16"/>
  <c r="D105" i="16"/>
  <c r="B105" i="16"/>
  <c r="E105" i="16"/>
  <c r="G105" i="16"/>
  <c r="C105" i="16"/>
  <c r="H109" i="16"/>
  <c r="F109" i="16"/>
  <c r="D109" i="16"/>
  <c r="B109" i="16"/>
  <c r="E109" i="16"/>
  <c r="G109" i="16"/>
  <c r="C109" i="16"/>
  <c r="H103" i="16"/>
  <c r="F103" i="16"/>
  <c r="D103" i="16"/>
  <c r="B103" i="16"/>
  <c r="E103" i="16"/>
  <c r="G103" i="16"/>
  <c r="C103" i="16"/>
  <c r="H107" i="16"/>
  <c r="F107" i="16"/>
  <c r="D107" i="16"/>
  <c r="B107" i="16"/>
  <c r="E107" i="16"/>
  <c r="G107" i="16"/>
  <c r="C107" i="16"/>
  <c r="B111" i="16"/>
  <c r="C111" i="16"/>
  <c r="C127" i="16"/>
  <c r="B125" i="16" a="1"/>
  <c r="B123" i="16" a="1"/>
  <c r="B127" i="16"/>
  <c r="B121" i="16" a="1"/>
  <c r="B119" i="16" a="1"/>
  <c r="B117" i="16" a="1"/>
  <c r="B115" i="16" a="1"/>
  <c r="H103" i="15"/>
  <c r="F103" i="15"/>
  <c r="D103" i="15"/>
  <c r="B103" i="15"/>
  <c r="E103" i="15"/>
  <c r="G103" i="15"/>
  <c r="C103" i="15"/>
  <c r="H107" i="15"/>
  <c r="F107" i="15"/>
  <c r="D107" i="15"/>
  <c r="B107" i="15"/>
  <c r="E107" i="15"/>
  <c r="G107" i="15"/>
  <c r="C107" i="15"/>
  <c r="B111" i="15"/>
  <c r="C111" i="15"/>
  <c r="C127" i="15"/>
  <c r="B125" i="15" a="1"/>
  <c r="B123" i="15" a="1"/>
  <c r="B127" i="15"/>
  <c r="B121" i="15" a="1"/>
  <c r="B119" i="15" a="1"/>
  <c r="B117" i="15" a="1"/>
  <c r="B115" i="15" a="1"/>
  <c r="H101" i="15"/>
  <c r="H100" i="15" s="1"/>
  <c r="F101" i="15"/>
  <c r="F100" i="15" s="1"/>
  <c r="D101" i="15"/>
  <c r="D100" i="15" s="1"/>
  <c r="B101" i="15"/>
  <c r="B100" i="15" s="1"/>
  <c r="E101" i="15"/>
  <c r="E100" i="15" s="1"/>
  <c r="G101" i="15"/>
  <c r="G100" i="15" s="1"/>
  <c r="C101" i="15"/>
  <c r="C100" i="15" s="1"/>
  <c r="H105" i="15"/>
  <c r="F105" i="15"/>
  <c r="D105" i="15"/>
  <c r="B105" i="15"/>
  <c r="E105" i="15"/>
  <c r="G105" i="15"/>
  <c r="C105" i="15"/>
  <c r="H109" i="15"/>
  <c r="F109" i="15"/>
  <c r="D109" i="15"/>
  <c r="B109" i="15"/>
  <c r="E109" i="15"/>
  <c r="G109" i="15"/>
  <c r="C109" i="15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167" i="18" l="1" a="1"/>
  <c r="B165" i="18" a="1"/>
  <c r="B163" i="18" a="1"/>
  <c r="B161" i="18" a="1"/>
  <c r="B159" i="18" a="1"/>
  <c r="B157" i="18" a="1"/>
  <c r="G143" i="18"/>
  <c r="G142" i="18" s="1"/>
  <c r="C143" i="18"/>
  <c r="C142" i="18" s="1"/>
  <c r="E143" i="18"/>
  <c r="E142" i="18" s="1"/>
  <c r="F143" i="18"/>
  <c r="F142" i="18" s="1"/>
  <c r="D143" i="18"/>
  <c r="D142" i="18" s="1"/>
  <c r="B143" i="18"/>
  <c r="B142" i="18" s="1"/>
  <c r="H143" i="18"/>
  <c r="H142" i="18" s="1"/>
  <c r="G151" i="18"/>
  <c r="C151" i="18"/>
  <c r="E151" i="18"/>
  <c r="F151" i="18"/>
  <c r="D151" i="18"/>
  <c r="B151" i="18"/>
  <c r="H151" i="18"/>
  <c r="G149" i="18"/>
  <c r="C149" i="18"/>
  <c r="E149" i="18"/>
  <c r="F149" i="18"/>
  <c r="D149" i="18"/>
  <c r="B149" i="18"/>
  <c r="H149" i="18"/>
  <c r="G145" i="18"/>
  <c r="C145" i="18"/>
  <c r="E145" i="18"/>
  <c r="F145" i="18"/>
  <c r="D145" i="18"/>
  <c r="B145" i="18"/>
  <c r="H145" i="18"/>
  <c r="C153" i="18"/>
  <c r="B153" i="18"/>
  <c r="G147" i="18"/>
  <c r="C147" i="18"/>
  <c r="E147" i="18"/>
  <c r="F147" i="18"/>
  <c r="D147" i="18"/>
  <c r="B147" i="18"/>
  <c r="H147" i="18"/>
  <c r="H115" i="17"/>
  <c r="H114" i="17" s="1"/>
  <c r="F115" i="17"/>
  <c r="F114" i="17" s="1"/>
  <c r="D115" i="17"/>
  <c r="D114" i="17" s="1"/>
  <c r="B115" i="17"/>
  <c r="B114" i="17" s="1"/>
  <c r="E115" i="17"/>
  <c r="E114" i="17" s="1"/>
  <c r="G115" i="17"/>
  <c r="G114" i="17" s="1"/>
  <c r="C115" i="17"/>
  <c r="C114" i="17" s="1"/>
  <c r="H119" i="17"/>
  <c r="F119" i="17"/>
  <c r="D119" i="17"/>
  <c r="B119" i="17"/>
  <c r="E119" i="17"/>
  <c r="G119" i="17"/>
  <c r="C119" i="17"/>
  <c r="C141" i="17"/>
  <c r="B139" i="17" a="1"/>
  <c r="B137" i="17" a="1"/>
  <c r="B135" i="17" a="1"/>
  <c r="B133" i="17" a="1"/>
  <c r="B131" i="17" a="1"/>
  <c r="B129" i="17" a="1"/>
  <c r="B141" i="17"/>
  <c r="C125" i="17"/>
  <c r="B125" i="17"/>
  <c r="H117" i="17"/>
  <c r="F117" i="17"/>
  <c r="D117" i="17"/>
  <c r="B117" i="17"/>
  <c r="E117" i="17"/>
  <c r="G117" i="17"/>
  <c r="C117" i="17"/>
  <c r="G121" i="17"/>
  <c r="F121" i="17"/>
  <c r="D121" i="17"/>
  <c r="B121" i="17"/>
  <c r="E121" i="17"/>
  <c r="H121" i="17"/>
  <c r="C121" i="17"/>
  <c r="G123" i="17"/>
  <c r="E123" i="17"/>
  <c r="C123" i="17"/>
  <c r="F123" i="17"/>
  <c r="B123" i="17"/>
  <c r="D123" i="17"/>
  <c r="H123" i="17"/>
  <c r="H117" i="16"/>
  <c r="F117" i="16"/>
  <c r="D117" i="16"/>
  <c r="B117" i="16"/>
  <c r="E117" i="16"/>
  <c r="G117" i="16"/>
  <c r="C117" i="16"/>
  <c r="G121" i="16"/>
  <c r="F121" i="16"/>
  <c r="D121" i="16"/>
  <c r="B121" i="16"/>
  <c r="E121" i="16"/>
  <c r="H121" i="16"/>
  <c r="C121" i="16"/>
  <c r="G123" i="16"/>
  <c r="E123" i="16"/>
  <c r="C123" i="16"/>
  <c r="F123" i="16"/>
  <c r="B123" i="16"/>
  <c r="D123" i="16"/>
  <c r="H123" i="16"/>
  <c r="H115" i="16"/>
  <c r="H114" i="16" s="1"/>
  <c r="F115" i="16"/>
  <c r="F114" i="16" s="1"/>
  <c r="D115" i="16"/>
  <c r="D114" i="16" s="1"/>
  <c r="B115" i="16"/>
  <c r="B114" i="16" s="1"/>
  <c r="E115" i="16"/>
  <c r="E114" i="16" s="1"/>
  <c r="G115" i="16"/>
  <c r="G114" i="16" s="1"/>
  <c r="C115" i="16"/>
  <c r="C114" i="16" s="1"/>
  <c r="H119" i="16"/>
  <c r="F119" i="16"/>
  <c r="D119" i="16"/>
  <c r="B119" i="16"/>
  <c r="E119" i="16"/>
  <c r="G119" i="16"/>
  <c r="C119" i="16"/>
  <c r="C141" i="16"/>
  <c r="B139" i="16" a="1"/>
  <c r="B137" i="16" a="1"/>
  <c r="B135" i="16" a="1"/>
  <c r="B133" i="16" a="1"/>
  <c r="B131" i="16" a="1"/>
  <c r="B129" i="16" a="1"/>
  <c r="B141" i="16"/>
  <c r="C125" i="16"/>
  <c r="B125" i="16"/>
  <c r="H115" i="15"/>
  <c r="H114" i="15" s="1"/>
  <c r="F115" i="15"/>
  <c r="F114" i="15" s="1"/>
  <c r="D115" i="15"/>
  <c r="D114" i="15" s="1"/>
  <c r="B115" i="15"/>
  <c r="B114" i="15" s="1"/>
  <c r="E115" i="15"/>
  <c r="E114" i="15" s="1"/>
  <c r="G115" i="15"/>
  <c r="G114" i="15" s="1"/>
  <c r="C115" i="15"/>
  <c r="C114" i="15" s="1"/>
  <c r="H119" i="15"/>
  <c r="F119" i="15"/>
  <c r="D119" i="15"/>
  <c r="B119" i="15"/>
  <c r="E119" i="15"/>
  <c r="G119" i="15"/>
  <c r="C119" i="15"/>
  <c r="C141" i="15"/>
  <c r="B139" i="15" a="1"/>
  <c r="B137" i="15" a="1"/>
  <c r="B135" i="15" a="1"/>
  <c r="B133" i="15" a="1"/>
  <c r="B131" i="15" a="1"/>
  <c r="B129" i="15" a="1"/>
  <c r="B141" i="15"/>
  <c r="C125" i="15"/>
  <c r="B125" i="15"/>
  <c r="H117" i="15"/>
  <c r="F117" i="15"/>
  <c r="D117" i="15"/>
  <c r="B117" i="15"/>
  <c r="E117" i="15"/>
  <c r="G117" i="15"/>
  <c r="C117" i="15"/>
  <c r="G121" i="15"/>
  <c r="F121" i="15"/>
  <c r="D121" i="15"/>
  <c r="B121" i="15"/>
  <c r="E121" i="15"/>
  <c r="H121" i="15"/>
  <c r="C121" i="15"/>
  <c r="G123" i="15"/>
  <c r="E123" i="15"/>
  <c r="C123" i="15"/>
  <c r="F123" i="15"/>
  <c r="B123" i="15"/>
  <c r="D123" i="15"/>
  <c r="H123" i="15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G161" i="18" l="1"/>
  <c r="C161" i="18"/>
  <c r="E161" i="18"/>
  <c r="B161" i="18"/>
  <c r="H161" i="18"/>
  <c r="F161" i="18"/>
  <c r="D161" i="18"/>
  <c r="G163" i="18"/>
  <c r="C163" i="18"/>
  <c r="E163" i="18"/>
  <c r="B163" i="18"/>
  <c r="H163" i="18"/>
  <c r="F163" i="18"/>
  <c r="D163" i="18"/>
  <c r="G157" i="18"/>
  <c r="G156" i="18" s="1"/>
  <c r="C157" i="18"/>
  <c r="C156" i="18" s="1"/>
  <c r="E157" i="18"/>
  <c r="E156" i="18" s="1"/>
  <c r="B157" i="18"/>
  <c r="B156" i="18" s="1"/>
  <c r="H157" i="18"/>
  <c r="H156" i="18" s="1"/>
  <c r="F157" i="18"/>
  <c r="F156" i="18" s="1"/>
  <c r="D157" i="18"/>
  <c r="D156" i="18" s="1"/>
  <c r="G165" i="18"/>
  <c r="C165" i="18"/>
  <c r="E165" i="18"/>
  <c r="B165" i="18"/>
  <c r="H165" i="18"/>
  <c r="F165" i="18"/>
  <c r="D165" i="18"/>
  <c r="G159" i="18"/>
  <c r="C159" i="18"/>
  <c r="E159" i="18"/>
  <c r="B159" i="18"/>
  <c r="H159" i="18"/>
  <c r="F159" i="18"/>
  <c r="D159" i="18"/>
  <c r="C167" i="18"/>
  <c r="B167" i="18"/>
  <c r="C155" i="17"/>
  <c r="B153" i="17" a="1"/>
  <c r="B151" i="17" a="1"/>
  <c r="B149" i="17" a="1"/>
  <c r="B147" i="17" a="1"/>
  <c r="B145" i="17" a="1"/>
  <c r="B143" i="17" a="1"/>
  <c r="B155" i="17"/>
  <c r="G131" i="17"/>
  <c r="E131" i="17"/>
  <c r="C131" i="17"/>
  <c r="F131" i="17"/>
  <c r="B131" i="17"/>
  <c r="H131" i="17"/>
  <c r="D131" i="17"/>
  <c r="G135" i="17"/>
  <c r="E135" i="17"/>
  <c r="C135" i="17"/>
  <c r="F135" i="17"/>
  <c r="B135" i="17"/>
  <c r="H135" i="17"/>
  <c r="D135" i="17"/>
  <c r="C139" i="17"/>
  <c r="B139" i="17"/>
  <c r="G129" i="17"/>
  <c r="G128" i="17" s="1"/>
  <c r="E129" i="17"/>
  <c r="E128" i="17" s="1"/>
  <c r="C129" i="17"/>
  <c r="C128" i="17" s="1"/>
  <c r="F129" i="17"/>
  <c r="F128" i="17" s="1"/>
  <c r="B129" i="17"/>
  <c r="B128" i="17" s="1"/>
  <c r="H129" i="17"/>
  <c r="H128" i="17" s="1"/>
  <c r="D129" i="17"/>
  <c r="D128" i="17" s="1"/>
  <c r="G133" i="17"/>
  <c r="E133" i="17"/>
  <c r="C133" i="17"/>
  <c r="F133" i="17"/>
  <c r="B133" i="17"/>
  <c r="H133" i="17"/>
  <c r="D133" i="17"/>
  <c r="G137" i="17"/>
  <c r="E137" i="17"/>
  <c r="C137" i="17"/>
  <c r="F137" i="17"/>
  <c r="B137" i="17"/>
  <c r="H137" i="17"/>
  <c r="D137" i="17"/>
  <c r="G129" i="16"/>
  <c r="G128" i="16" s="1"/>
  <c r="E129" i="16"/>
  <c r="E128" i="16" s="1"/>
  <c r="C129" i="16"/>
  <c r="C128" i="16" s="1"/>
  <c r="F129" i="16"/>
  <c r="F128" i="16" s="1"/>
  <c r="B129" i="16"/>
  <c r="B128" i="16" s="1"/>
  <c r="H129" i="16"/>
  <c r="H128" i="16" s="1"/>
  <c r="D129" i="16"/>
  <c r="D128" i="16" s="1"/>
  <c r="G133" i="16"/>
  <c r="E133" i="16"/>
  <c r="C133" i="16"/>
  <c r="F133" i="16"/>
  <c r="B133" i="16"/>
  <c r="H133" i="16"/>
  <c r="D133" i="16"/>
  <c r="G137" i="16"/>
  <c r="E137" i="16"/>
  <c r="C137" i="16"/>
  <c r="F137" i="16"/>
  <c r="B137" i="16"/>
  <c r="H137" i="16"/>
  <c r="D137" i="16"/>
  <c r="C155" i="16"/>
  <c r="B153" i="16" a="1"/>
  <c r="B151" i="16" a="1"/>
  <c r="B149" i="16" a="1"/>
  <c r="B147" i="16" a="1"/>
  <c r="B145" i="16" a="1"/>
  <c r="B143" i="16" a="1"/>
  <c r="B155" i="16"/>
  <c r="G131" i="16"/>
  <c r="E131" i="16"/>
  <c r="C131" i="16"/>
  <c r="F131" i="16"/>
  <c r="B131" i="16"/>
  <c r="H131" i="16"/>
  <c r="D131" i="16"/>
  <c r="G135" i="16"/>
  <c r="E135" i="16"/>
  <c r="C135" i="16"/>
  <c r="F135" i="16"/>
  <c r="B135" i="16"/>
  <c r="H135" i="16"/>
  <c r="D135" i="16"/>
  <c r="C139" i="16"/>
  <c r="B139" i="16"/>
  <c r="G131" i="15"/>
  <c r="E131" i="15"/>
  <c r="C131" i="15"/>
  <c r="F131" i="15"/>
  <c r="B131" i="15"/>
  <c r="H131" i="15"/>
  <c r="D131" i="15"/>
  <c r="C139" i="15"/>
  <c r="B139" i="15"/>
  <c r="C155" i="15"/>
  <c r="B153" i="15" a="1"/>
  <c r="B151" i="15" a="1"/>
  <c r="B149" i="15" a="1"/>
  <c r="B147" i="15" a="1"/>
  <c r="B145" i="15" a="1"/>
  <c r="B143" i="15" a="1"/>
  <c r="B155" i="15"/>
  <c r="G135" i="15"/>
  <c r="E135" i="15"/>
  <c r="C135" i="15"/>
  <c r="F135" i="15"/>
  <c r="B135" i="15"/>
  <c r="H135" i="15"/>
  <c r="D135" i="15"/>
  <c r="G129" i="15"/>
  <c r="G128" i="15" s="1"/>
  <c r="E129" i="15"/>
  <c r="E128" i="15" s="1"/>
  <c r="C129" i="15"/>
  <c r="C128" i="15" s="1"/>
  <c r="F129" i="15"/>
  <c r="F128" i="15" s="1"/>
  <c r="B129" i="15"/>
  <c r="B128" i="15" s="1"/>
  <c r="H129" i="15"/>
  <c r="H128" i="15" s="1"/>
  <c r="D129" i="15"/>
  <c r="D128" i="15" s="1"/>
  <c r="G133" i="15"/>
  <c r="E133" i="15"/>
  <c r="C133" i="15"/>
  <c r="F133" i="15"/>
  <c r="B133" i="15"/>
  <c r="H133" i="15"/>
  <c r="D133" i="15"/>
  <c r="G137" i="15"/>
  <c r="E137" i="15"/>
  <c r="C137" i="15"/>
  <c r="F137" i="15"/>
  <c r="B137" i="15"/>
  <c r="H137" i="15"/>
  <c r="D137" i="15"/>
  <c r="D101" i="14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B167" i="17" l="1" a="1"/>
  <c r="B165" i="17" a="1"/>
  <c r="B163" i="17" a="1"/>
  <c r="B161" i="17" a="1"/>
  <c r="B159" i="17" a="1"/>
  <c r="B157" i="17" a="1"/>
  <c r="G145" i="17"/>
  <c r="E145" i="17"/>
  <c r="C145" i="17"/>
  <c r="F145" i="17"/>
  <c r="B145" i="17"/>
  <c r="D145" i="17"/>
  <c r="H145" i="17"/>
  <c r="G149" i="17"/>
  <c r="E149" i="17"/>
  <c r="C149" i="17"/>
  <c r="F149" i="17"/>
  <c r="B149" i="17"/>
  <c r="D149" i="17"/>
  <c r="H149" i="17"/>
  <c r="C153" i="17"/>
  <c r="B153" i="17"/>
  <c r="G143" i="17"/>
  <c r="G142" i="17" s="1"/>
  <c r="E143" i="17"/>
  <c r="E142" i="17" s="1"/>
  <c r="C143" i="17"/>
  <c r="C142" i="17" s="1"/>
  <c r="F143" i="17"/>
  <c r="F142" i="17" s="1"/>
  <c r="B143" i="17"/>
  <c r="B142" i="17" s="1"/>
  <c r="D143" i="17"/>
  <c r="D142" i="17" s="1"/>
  <c r="H143" i="17"/>
  <c r="H142" i="17" s="1"/>
  <c r="G147" i="17"/>
  <c r="E147" i="17"/>
  <c r="C147" i="17"/>
  <c r="F147" i="17"/>
  <c r="B147" i="17"/>
  <c r="D147" i="17"/>
  <c r="H147" i="17"/>
  <c r="G151" i="17"/>
  <c r="E151" i="17"/>
  <c r="C151" i="17"/>
  <c r="F151" i="17"/>
  <c r="B151" i="17"/>
  <c r="D151" i="17"/>
  <c r="H151" i="17"/>
  <c r="G143" i="16"/>
  <c r="G142" i="16" s="1"/>
  <c r="E143" i="16"/>
  <c r="E142" i="16" s="1"/>
  <c r="C143" i="16"/>
  <c r="C142" i="16" s="1"/>
  <c r="F143" i="16"/>
  <c r="F142" i="16" s="1"/>
  <c r="B143" i="16"/>
  <c r="B142" i="16" s="1"/>
  <c r="D143" i="16"/>
  <c r="D142" i="16" s="1"/>
  <c r="H143" i="16"/>
  <c r="H142" i="16" s="1"/>
  <c r="G147" i="16"/>
  <c r="E147" i="16"/>
  <c r="C147" i="16"/>
  <c r="F147" i="16"/>
  <c r="B147" i="16"/>
  <c r="D147" i="16"/>
  <c r="H147" i="16"/>
  <c r="G151" i="16"/>
  <c r="E151" i="16"/>
  <c r="C151" i="16"/>
  <c r="F151" i="16"/>
  <c r="B151" i="16"/>
  <c r="D151" i="16"/>
  <c r="H151" i="16"/>
  <c r="B167" i="16" a="1"/>
  <c r="B165" i="16" a="1"/>
  <c r="B163" i="16" a="1"/>
  <c r="B161" i="16" a="1"/>
  <c r="B159" i="16" a="1"/>
  <c r="B157" i="16" a="1"/>
  <c r="G145" i="16"/>
  <c r="E145" i="16"/>
  <c r="C145" i="16"/>
  <c r="F145" i="16"/>
  <c r="B145" i="16"/>
  <c r="D145" i="16"/>
  <c r="H145" i="16"/>
  <c r="G149" i="16"/>
  <c r="E149" i="16"/>
  <c r="C149" i="16"/>
  <c r="F149" i="16"/>
  <c r="B149" i="16"/>
  <c r="D149" i="16"/>
  <c r="H149" i="16"/>
  <c r="C153" i="16"/>
  <c r="B153" i="16"/>
  <c r="G143" i="15"/>
  <c r="G142" i="15" s="1"/>
  <c r="E143" i="15"/>
  <c r="E142" i="15" s="1"/>
  <c r="C143" i="15"/>
  <c r="C142" i="15" s="1"/>
  <c r="F143" i="15"/>
  <c r="F142" i="15" s="1"/>
  <c r="B143" i="15"/>
  <c r="B142" i="15" s="1"/>
  <c r="D143" i="15"/>
  <c r="D142" i="15" s="1"/>
  <c r="H143" i="15"/>
  <c r="H142" i="15" s="1"/>
  <c r="G147" i="15"/>
  <c r="E147" i="15"/>
  <c r="C147" i="15"/>
  <c r="F147" i="15"/>
  <c r="B147" i="15"/>
  <c r="D147" i="15"/>
  <c r="H147" i="15"/>
  <c r="G151" i="15"/>
  <c r="E151" i="15"/>
  <c r="C151" i="15"/>
  <c r="F151" i="15"/>
  <c r="B151" i="15"/>
  <c r="D151" i="15"/>
  <c r="H151" i="15"/>
  <c r="B167" i="15" a="1"/>
  <c r="B165" i="15" a="1"/>
  <c r="B163" i="15" a="1"/>
  <c r="B161" i="15" a="1"/>
  <c r="B159" i="15" a="1"/>
  <c r="B157" i="15" a="1"/>
  <c r="G145" i="15"/>
  <c r="E145" i="15"/>
  <c r="C145" i="15"/>
  <c r="F145" i="15"/>
  <c r="B145" i="15"/>
  <c r="D145" i="15"/>
  <c r="H145" i="15"/>
  <c r="G149" i="15"/>
  <c r="E149" i="15"/>
  <c r="C149" i="15"/>
  <c r="F149" i="15"/>
  <c r="B149" i="15"/>
  <c r="D149" i="15"/>
  <c r="H149" i="15"/>
  <c r="C153" i="15"/>
  <c r="B153" i="15"/>
  <c r="H119" i="14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G157" i="17" l="1"/>
  <c r="G156" i="17" s="1"/>
  <c r="E157" i="17"/>
  <c r="E156" i="17" s="1"/>
  <c r="C157" i="17"/>
  <c r="C156" i="17" s="1"/>
  <c r="F157" i="17"/>
  <c r="F156" i="17" s="1"/>
  <c r="B157" i="17"/>
  <c r="B156" i="17" s="1"/>
  <c r="H157" i="17"/>
  <c r="H156" i="17" s="1"/>
  <c r="D157" i="17"/>
  <c r="D156" i="17" s="1"/>
  <c r="G161" i="17"/>
  <c r="E161" i="17"/>
  <c r="C161" i="17"/>
  <c r="F161" i="17"/>
  <c r="B161" i="17"/>
  <c r="H161" i="17"/>
  <c r="D161" i="17"/>
  <c r="G165" i="17"/>
  <c r="E165" i="17"/>
  <c r="C165" i="17"/>
  <c r="F165" i="17"/>
  <c r="B165" i="17"/>
  <c r="H165" i="17"/>
  <c r="D165" i="17"/>
  <c r="G159" i="17"/>
  <c r="E159" i="17"/>
  <c r="C159" i="17"/>
  <c r="F159" i="17"/>
  <c r="B159" i="17"/>
  <c r="H159" i="17"/>
  <c r="D159" i="17"/>
  <c r="G163" i="17"/>
  <c r="E163" i="17"/>
  <c r="C163" i="17"/>
  <c r="F163" i="17"/>
  <c r="B163" i="17"/>
  <c r="H163" i="17"/>
  <c r="D163" i="17"/>
  <c r="C167" i="17"/>
  <c r="B167" i="17"/>
  <c r="G159" i="16"/>
  <c r="E159" i="16"/>
  <c r="C159" i="16"/>
  <c r="F159" i="16"/>
  <c r="B159" i="16"/>
  <c r="H159" i="16"/>
  <c r="D159" i="16"/>
  <c r="G163" i="16"/>
  <c r="E163" i="16"/>
  <c r="C163" i="16"/>
  <c r="F163" i="16"/>
  <c r="B163" i="16"/>
  <c r="H163" i="16"/>
  <c r="D163" i="16"/>
  <c r="C167" i="16"/>
  <c r="B167" i="16"/>
  <c r="G157" i="16"/>
  <c r="G156" i="16" s="1"/>
  <c r="E157" i="16"/>
  <c r="E156" i="16" s="1"/>
  <c r="C157" i="16"/>
  <c r="C156" i="16" s="1"/>
  <c r="F157" i="16"/>
  <c r="F156" i="16" s="1"/>
  <c r="B157" i="16"/>
  <c r="B156" i="16" s="1"/>
  <c r="H157" i="16"/>
  <c r="H156" i="16" s="1"/>
  <c r="D157" i="16"/>
  <c r="D156" i="16" s="1"/>
  <c r="G161" i="16"/>
  <c r="E161" i="16"/>
  <c r="C161" i="16"/>
  <c r="F161" i="16"/>
  <c r="B161" i="16"/>
  <c r="H161" i="16"/>
  <c r="D161" i="16"/>
  <c r="G165" i="16"/>
  <c r="E165" i="16"/>
  <c r="C165" i="16"/>
  <c r="F165" i="16"/>
  <c r="B165" i="16"/>
  <c r="H165" i="16"/>
  <c r="D165" i="16"/>
  <c r="G159" i="15"/>
  <c r="E159" i="15"/>
  <c r="C159" i="15"/>
  <c r="F159" i="15"/>
  <c r="B159" i="15"/>
  <c r="H159" i="15"/>
  <c r="D159" i="15"/>
  <c r="G163" i="15"/>
  <c r="E163" i="15"/>
  <c r="C163" i="15"/>
  <c r="F163" i="15"/>
  <c r="B163" i="15"/>
  <c r="H163" i="15"/>
  <c r="D163" i="15"/>
  <c r="C167" i="15"/>
  <c r="B167" i="15"/>
  <c r="G157" i="15"/>
  <c r="G156" i="15" s="1"/>
  <c r="E157" i="15"/>
  <c r="E156" i="15" s="1"/>
  <c r="C157" i="15"/>
  <c r="C156" i="15" s="1"/>
  <c r="F157" i="15"/>
  <c r="F156" i="15" s="1"/>
  <c r="B157" i="15"/>
  <c r="B156" i="15" s="1"/>
  <c r="H157" i="15"/>
  <c r="H156" i="15" s="1"/>
  <c r="D157" i="15"/>
  <c r="D156" i="15" s="1"/>
  <c r="G161" i="15"/>
  <c r="E161" i="15"/>
  <c r="C161" i="15"/>
  <c r="F161" i="15"/>
  <c r="B161" i="15"/>
  <c r="H161" i="15"/>
  <c r="D161" i="15"/>
  <c r="G165" i="15"/>
  <c r="E165" i="15"/>
  <c r="C165" i="15"/>
  <c r="F165" i="15"/>
  <c r="B165" i="15"/>
  <c r="H165" i="15"/>
  <c r="D165" i="15"/>
  <c r="B133" i="14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<sst xmlns="http://schemas.openxmlformats.org/spreadsheetml/2006/main" count="483" uniqueCount="212">
  <si>
    <t>LUNDI</t>
  </si>
  <si>
    <t>Notes :</t>
  </si>
  <si>
    <t>janvier</t>
  </si>
  <si>
    <t>Pêche (accès douches)</t>
  </si>
  <si>
    <t>BAD Tournoi Jeunes</t>
  </si>
  <si>
    <t>Stage BAD (10H-12H &amp; 14H-18H)</t>
  </si>
  <si>
    <r>
      <t xml:space="preserve">Stage BAD (10H-12H &amp; 14H-18H)
</t>
    </r>
    <r>
      <rPr>
        <sz val="11"/>
        <color theme="7" tint="-0.249977111117893"/>
        <rFont val="Calibri Light"/>
        <family val="2"/>
        <scheme val="major"/>
      </rPr>
      <t>Stage Self défense JUDO 13h-17h30</t>
    </r>
  </si>
  <si>
    <t>BAD / BIBAD</t>
  </si>
  <si>
    <t>Don du sang 16h-19h30</t>
  </si>
  <si>
    <t>Repas des séniors</t>
  </si>
  <si>
    <t>Saint-Nicolas - Salle des sports</t>
  </si>
  <si>
    <t xml:space="preserve">Stage BAD </t>
  </si>
  <si>
    <t>Don du sang matin à 20h00</t>
  </si>
  <si>
    <t>BAD 8h-18h</t>
  </si>
  <si>
    <t xml:space="preserve">VISITE AUX FLAMBEAUX </t>
  </si>
  <si>
    <t>BAL ET FEU D'ARTIFICE</t>
  </si>
  <si>
    <t>PETANQUE</t>
  </si>
  <si>
    <t>GONDREVILLE LOISIRS PETANQUE (accès WC)</t>
  </si>
  <si>
    <t>FETE FORAINE</t>
  </si>
  <si>
    <t>COMITE DES FETES BROCANTE / FETE FORAINE</t>
  </si>
  <si>
    <t>BASKET PLATEAU JEUNES 9H00/18H00</t>
  </si>
  <si>
    <t xml:space="preserve">BADMINTON RENCONTRE 2 NATIONIALE </t>
  </si>
  <si>
    <t>BADMINTON STAGE 9H/12H30</t>
  </si>
  <si>
    <t>BASKET STAGE 8H30/17H00</t>
  </si>
  <si>
    <t>BAD TOURNOI BI-BAD 7H00/22H00</t>
  </si>
  <si>
    <t>BAD TOURNOI BI-BAD 7H00/19H00</t>
  </si>
  <si>
    <t xml:space="preserve">CCAS REPAS DES SENIORS </t>
  </si>
  <si>
    <t>BASKET / BASKET EN FAMILLE 17H30/20H30</t>
  </si>
  <si>
    <t>BADMINTON TOURNOI ADULTES 7H00/22H00</t>
  </si>
  <si>
    <t>BADMINTON TOURNOI ADULTES 7H00/19H00</t>
  </si>
  <si>
    <t>APEG BOURSE AUX JOUETS 14H00/00H00</t>
  </si>
  <si>
    <t>GONDRE LIVRES GONDREVILLE EST LUDIQUE / 13H30/18H30</t>
  </si>
  <si>
    <t>GONDRE LIVRES GONDREVILLE EST LUDIQUE / 13H30/18H00</t>
  </si>
  <si>
    <t xml:space="preserve">BADMINTON RENCONTRE 9 NATIONIALE </t>
  </si>
  <si>
    <t>BADMINTON FETE DU BAD 10H/19H</t>
  </si>
  <si>
    <t>DON DU SANG 9H/20H</t>
  </si>
  <si>
    <t>ACGV FOULEES GONDREVILLOISES 7H/17H00</t>
  </si>
  <si>
    <t>FEU D'ARTIFICE COMMUNE + BAL COMITE DES FETES</t>
  </si>
  <si>
    <t>FETE FORAINE / FORUM DES ASSOCIATIONS</t>
  </si>
  <si>
    <t>DON DU SANG 9H/20H00</t>
  </si>
  <si>
    <t xml:space="preserve">VŒUX DU MAIRE </t>
  </si>
  <si>
    <t>GONDREVILLE LOISIRS PETANQUE 12H/21H accès wc + AUVENT</t>
  </si>
  <si>
    <t>GONDREVILLE LOISIRS PETANQUE ACCES WC + AUVENT</t>
  </si>
  <si>
    <t xml:space="preserve">JUDO STAGE DECOUVERTE  SELF DEFENSE 13h30/18h00 </t>
  </si>
  <si>
    <t>BASKET PLATEAU JEUNES 13H30/19H00 PETANQUE ACCES WC + AUVENT</t>
  </si>
  <si>
    <t>BASKET CHAMPIONNAT JEUNES 13H30/19H00</t>
  </si>
  <si>
    <t>BASKET CHAMPIONNAT JEUNES 8H30/18H00 GONDREVILLE LOISIRS PETANQUE ACCES WC + AUVENT</t>
  </si>
  <si>
    <t>BASKET CHAMPIONNAT JEUNES 8H30/18H00</t>
  </si>
  <si>
    <t>BAD CIRCUIT JEUNES</t>
  </si>
  <si>
    <t xml:space="preserve">BAD CIRCUIT JEUNES </t>
  </si>
  <si>
    <t>BASKET CHAMPIONNAT JEUNES 13H00/22H30</t>
  </si>
  <si>
    <t xml:space="preserve">BADMINTON RENCONTRE 1 NATIONALE </t>
  </si>
  <si>
    <t>COMITE DES FETES A PARTIR DE 14H00 / BEAUJOLAIS NOUVEAU</t>
  </si>
  <si>
    <t xml:space="preserve"> BADMINTON RENCONTRE 4 NATIONALE </t>
  </si>
  <si>
    <t xml:space="preserve"> COMITE DES FETES SAINT NICOLAS</t>
  </si>
  <si>
    <t>APEG 8H00/17H00 spectacle</t>
  </si>
  <si>
    <t>MARCHE DE LA SAINT NICOLAS GONDRE LIVRES</t>
  </si>
  <si>
    <t xml:space="preserve">BASKET </t>
  </si>
  <si>
    <t xml:space="preserve">BADMINTON RENCONTRE 6 NATIONALE </t>
  </si>
  <si>
    <r>
      <t>ASG FOOT LOTO 13H00/3H00</t>
    </r>
    <r>
      <rPr>
        <sz val="11"/>
        <color rgb="FFFF0000"/>
        <rFont val="Calibri Light"/>
        <family val="2"/>
        <scheme val="major"/>
      </rPr>
      <t xml:space="preserve">  </t>
    </r>
  </si>
  <si>
    <t>BADMINTON RENCONTRE 8 NATIONALE JUSQU’À 17H00 / COMITE DES FETES SOIREE</t>
  </si>
  <si>
    <t>ACGV INSTALLATION FOULEES GONDREVILLOISES A PARTIR DE 12H00 + AUVENT</t>
  </si>
  <si>
    <t>COMITE DES FETES FEUX DE LA SAINT JEAN</t>
  </si>
  <si>
    <t>BASKET JOURNEE CLUB</t>
  </si>
  <si>
    <t>DEPENDANSE GALA</t>
  </si>
  <si>
    <t>GONDREVILLOIE LOISIRS PETANQUE ACCES WC + AUVENT</t>
  </si>
  <si>
    <t>BASKET CHAMPIONNAT JEUNES 8H30/12H30 / JUDO STAGE DECOUVERTE 13H30/18H00</t>
  </si>
  <si>
    <t>BASKETCHAMPIONNAT JEUNES 13H00/22H30</t>
  </si>
  <si>
    <t>BASKET CHAMPIONNAT JEUNES 8H30/18H00 + GONDREVILLE LOISIRS PETANQUE ACCES WC + AUVENT</t>
  </si>
  <si>
    <t>APEG  LOTO 8H00/00H00</t>
  </si>
  <si>
    <t xml:space="preserve"> APEG BOURSE AUX JOUETS 8H00/20H00</t>
  </si>
  <si>
    <t>BAD STAGE JEUNES 9H/12H</t>
  </si>
  <si>
    <t>BAD STAGE JEUNES 9H/12H / FETE FORAINE</t>
  </si>
  <si>
    <t>FETE FORAINE / BAD STAGE ADULTES 19H/21H</t>
  </si>
  <si>
    <t>FETE FORAINE /  BAD STAGE ADULTES 19H/21H</t>
  </si>
  <si>
    <t>CARSON COUNTRY après midi</t>
  </si>
  <si>
    <t>JUDO SELF DEFENSE 13H30/17H00 /////APEG + GONDRE LIVRES CARNAVAL 17H00/22H30</t>
  </si>
  <si>
    <t>ASG / COMPETITION FUTSALL U6/U13/ 9H00 à 18H00</t>
  </si>
  <si>
    <t>USEP tte la journée /GONDRE LIVRES GONDREVILLE EST LUDIQUE / INSTALLATION A PARTIR DE 20H00</t>
  </si>
  <si>
    <t>BASKET match u15</t>
  </si>
  <si>
    <t>BASKET MATCH SENIORS MASCULONS</t>
  </si>
  <si>
    <t>THEATRE ECOLE + SENIORS</t>
  </si>
  <si>
    <t xml:space="preserve">DEPENDANSE REPETITIONS AM + SOIR </t>
  </si>
  <si>
    <t>DEPENDANSE REPETITIONS AM JUSQU’À 17H00 / BASKET EN FAMILLE 17H30/20H30</t>
  </si>
  <si>
    <t>A partir de 10H00 COMITE DES FETES / Fête de la Musique et feux de la Saint-Jean</t>
  </si>
  <si>
    <t>A partir de 20H30 / GONDRELIVRES Mise en place Gondreville est Ludique</t>
  </si>
  <si>
    <t>GONDREVILLE PETANQUE LOISIR WC + auvent salle des sports</t>
  </si>
  <si>
    <t>JUDO CLUB / Stage self défense / 13H00 à 18H00</t>
  </si>
  <si>
    <t xml:space="preserve">NANCY AIRCOOLED OUTLAW / VINTAGE CAR / rassemblement voitures 9H - 18H </t>
  </si>
  <si>
    <t>BAD / stage 9H00/12H30</t>
  </si>
  <si>
    <t>BAD Stage 9H00/12H30</t>
  </si>
  <si>
    <t xml:space="preserve"> BAD TOURNOI DES GONDREVILLOIS (adultes) 7H /21H</t>
  </si>
  <si>
    <t xml:space="preserve">BAD Circuit jeune </t>
  </si>
  <si>
    <t>BAD Circuit jeune</t>
  </si>
  <si>
    <t>BAD Championnat national 13H/19H</t>
  </si>
  <si>
    <t>BAD Fête du bad 10H/19H</t>
  </si>
  <si>
    <t>BASKET / Journée d'inscription et de découverte 17H30/19H30</t>
  </si>
  <si>
    <t xml:space="preserve">BASKET Tournoi présaison SF / SM </t>
  </si>
  <si>
    <t xml:space="preserve">BASKET / Plateaux jeunes </t>
  </si>
  <si>
    <t xml:space="preserve">BASKET / Championnat </t>
  </si>
  <si>
    <t>BASKET / Stage de perfectionnement 8H30/17H00</t>
  </si>
  <si>
    <t>BASKET / CHAMPIONNAT</t>
  </si>
  <si>
    <t>BASKET EN FAMILLE / 17H30 - 20H00</t>
  </si>
  <si>
    <t>BASKET CHAMPIONNAT</t>
  </si>
  <si>
    <t>BAD Championnat national 13H00-19H00</t>
  </si>
  <si>
    <t xml:space="preserve"> BASKET CHAMPIONNAT</t>
  </si>
  <si>
    <t>BASKET / Stage de perfectionnement</t>
  </si>
  <si>
    <t>BASKET / STAGE DE PERFECTIONNEMENT</t>
  </si>
  <si>
    <t>GONDREVILLE PETANQUE LOISIR WC + auvent salle des sports / BASKET CHAMPIONNAT</t>
  </si>
  <si>
    <t>DEPEN DANSE 9H00 préparation salle des sports Gala de danse</t>
  </si>
  <si>
    <t>DEPEN DANSE Répétition gala de danse 12H/21H</t>
  </si>
  <si>
    <t>AS GONDREVILLE / Tournois Futsall 9H00/18H00 / U6-U13</t>
  </si>
  <si>
    <t>GONDREVILLE LOISIRS PETANQUE REPAS ANNUEL ACCES WC + auvent</t>
  </si>
  <si>
    <t>BASKET / Championnat AM</t>
  </si>
  <si>
    <t>BAD CHAMPIONNAT REGIONAL  8H00/19H00</t>
  </si>
  <si>
    <t>GONDREVILLE PETANQUE LOISIRS / octobre rose / WC salle des sports + auvent</t>
  </si>
  <si>
    <t xml:space="preserve">BASKET / Stage de perfectionnement 8H30/16H00 / A partir de 16H00 COMITE DES FETES + NANCY AIRCOOLED OUTLAW / Bal des sorciers / </t>
  </si>
  <si>
    <t>APEG BOURSE AUX JOUETS journée</t>
  </si>
  <si>
    <t>BAD / Tournoi BI BAD (adultes) 7H00/21H00</t>
  </si>
  <si>
    <t>BAD / Tournoi BI BAD (adultes) 7H00/21H00/</t>
  </si>
  <si>
    <t xml:space="preserve">A partir de 10H00 COMITE DES FETES / Soirée Beaujolais </t>
  </si>
  <si>
    <t xml:space="preserve">CCAS / Repas des séniors </t>
  </si>
  <si>
    <t>BASKET CHAMPIONNAT AM</t>
  </si>
  <si>
    <t>APEG / LOTO 13H00/ 2H00</t>
  </si>
  <si>
    <t>A partir de 18H00 / GONDRE LIVRES / Marché de la Saint Nicolas</t>
  </si>
  <si>
    <t xml:space="preserve">BASKET CHAMPIONNAT matin jusque 13H00 / A partir de 13H00 COMITE DES FETES / Saint-Nicolas </t>
  </si>
  <si>
    <t>APEG Spectacle noël après-midi jusqu'à 17H00</t>
  </si>
  <si>
    <t>GONDREVILLE PETANQUE LOISIR LOTO à partir de 14H00</t>
  </si>
  <si>
    <t xml:space="preserve">BAD prio CHAMPIONNAT REGIONAL / 8H00/19H00 ou BASKET CHAMPIONNAT </t>
  </si>
  <si>
    <t xml:space="preserve">BAD Championnat national 13H/19H </t>
  </si>
  <si>
    <t>BAD TOURNOI DES GONDREVILLOIS (adultes) 7H /21H</t>
  </si>
  <si>
    <t xml:space="preserve"> BAD stage 9H/12H30</t>
  </si>
  <si>
    <t>APEG CARNAVAL AM + SOIREE</t>
  </si>
  <si>
    <t xml:space="preserve">APEG BOURSE AUX JOUETS </t>
  </si>
  <si>
    <t xml:space="preserve">De 13H00 à 17H00 BASKET CHAMPIONNAT / A partir de 17H00 COMITE DES FETES/ Soirée DISCO </t>
  </si>
  <si>
    <t xml:space="preserve">BASKET / CHAMPIONNAT </t>
  </si>
  <si>
    <t xml:space="preserve">GONDRELIVRES / Gondreville est ludique </t>
  </si>
  <si>
    <t>GONDRELIVRES / Gondreville est ludique</t>
  </si>
  <si>
    <t xml:space="preserve">JUDO CLUB / Stage self défense / 13H00 à 18H00 </t>
  </si>
  <si>
    <t>BAD Championnat régional 8H/19H</t>
  </si>
  <si>
    <t>DEPEN DANSE Gala de danse journée et soir</t>
  </si>
  <si>
    <t>GYM VOLONTAIRE YOGA 10H/12H00 JUDO 13H00 - 23H00 repas club avec auvent</t>
  </si>
  <si>
    <t>COMITE DES FETES BAL + FEU d'ARTIFICE</t>
  </si>
  <si>
    <t xml:space="preserve">DEPEN DANSE répétition spectacle / BASKET EN FAMILLE 17H00 20H00 / FIN DE SAISON / </t>
  </si>
  <si>
    <t>ACGV Les foulées gondreviloises journée</t>
  </si>
  <si>
    <t>ASG FOOT LOTO à partir de 9H00/2H00</t>
  </si>
  <si>
    <t>elections europeennes BN°2</t>
  </si>
  <si>
    <t>elections europeennes Bn°2</t>
  </si>
  <si>
    <t>GONDREVILLE LOISIRS PETANQUE ACCES WC + auvent</t>
  </si>
  <si>
    <t>GONDREVILLE PETANQUE LOISIR concours interne WC + auvent salle des sports 10h/21h</t>
  </si>
  <si>
    <t>GONDREVILLE PETANQUE LOISIR concours WC + auvent salle des sports 11h/21h</t>
  </si>
  <si>
    <t>GONDREVILLE PETANQUE LOISIR octobre rose WC + auvent salle des sports 11h/21h</t>
  </si>
  <si>
    <t>JUDO fête du club auvent salle des sports + salle des sports 10H/18H</t>
  </si>
  <si>
    <t>Gondre'livres / gondreville est ludique 10H/18H</t>
  </si>
  <si>
    <t>Gondre'livres gondreville est ludique installation dès 17H00</t>
  </si>
  <si>
    <t>Bad championnat interclub pré nationale + régionale 7H/20H</t>
  </si>
  <si>
    <t>BAD Stage jeunes perfectionnement 9H/12H30  JUDO Stage 13H30/15H30</t>
  </si>
  <si>
    <t>BAD Stage jeunes perfectionnement 9H/12H30 JUDO Stage 13H30/15H30</t>
  </si>
  <si>
    <t>BAD Stage jeunes perfectionnement 9H/12H30</t>
  </si>
  <si>
    <t>BAD Stage jeunes perfectionnement 9H/12H30 Judo stage en partenariat avec les francas 13H30/15H30</t>
  </si>
  <si>
    <t>BAD Stage jeunes perfectionnement 9H/12H30Judo stage en partenariat avec les francas 13H30/15H30</t>
  </si>
  <si>
    <t>ASGV tournoi Futsall U6/U13 8H/18H</t>
  </si>
  <si>
    <t xml:space="preserve">Repas des séniors CCAS </t>
  </si>
  <si>
    <t xml:space="preserve">APEG spectacle noël journée </t>
  </si>
  <si>
    <t>Comité des fêtes soirée saint sylvestre 10H00</t>
  </si>
  <si>
    <t>Comité des fêtes bal populaire 10H</t>
  </si>
  <si>
    <t>BASKET / journée découverte 17H/19H30</t>
  </si>
  <si>
    <t xml:space="preserve">Basket plateau jeunes </t>
  </si>
  <si>
    <t>Basket championnat adultes</t>
  </si>
  <si>
    <t xml:space="preserve">BASKET stage de perfectionnement U15/U18 </t>
  </si>
  <si>
    <t xml:space="preserve"> Bad championnat interclub pré nationale + régionale 7H/20H</t>
  </si>
  <si>
    <t>DEPEN DANSE répétition danse</t>
  </si>
  <si>
    <t>BASKET stage de perfectionnement U15/U18 Gondre'livres Déambullation halloween auvent salle des sports</t>
  </si>
  <si>
    <t>BASKET Championnat adultes Gondre'Livres à partir de 20H00 installation</t>
  </si>
  <si>
    <t>Basket championnat adultes et jeunes</t>
  </si>
  <si>
    <t xml:space="preserve">BASKET championnat adultes et jeunes </t>
  </si>
  <si>
    <t>BASKET génération basket stage gratuit</t>
  </si>
  <si>
    <t xml:space="preserve">BASKET tournoi annuel jeunes et séniors </t>
  </si>
  <si>
    <t>BASKET tournoi annuel jeunes et séniors GONDREVILLE PETANQUE LOISIR concours WC + auvent salle des sports 11h/21h</t>
  </si>
  <si>
    <t>BASKET finales championnats jeunes "projet candidature"</t>
  </si>
  <si>
    <t xml:space="preserve">BASKET WE club </t>
  </si>
  <si>
    <t>Basket en famille 17H30/19H30 + mezzanine</t>
  </si>
  <si>
    <t>Bad tournoi adultes 7H/21H</t>
  </si>
  <si>
    <t>Bad circuit jeunes (compétiton enfants) 8H/18H</t>
  </si>
  <si>
    <t>GONDREVILLE PETANQUE LOISIR octobre rose  WC + auvent salle des sports 12h/21h Bad circuit jeunes (compétition enfants) 8H/18H</t>
  </si>
  <si>
    <t xml:space="preserve"> Comité des fêtes Soirée beaujolais 10H00</t>
  </si>
  <si>
    <t xml:space="preserve">Gondre'livres Marché de noël Ouverture au public 10H/18H </t>
  </si>
  <si>
    <t xml:space="preserve"> Comité des fêtes Saint Nicolas 10H</t>
  </si>
  <si>
    <t>ASGV tournoi Futsall U6/U13 13H/19H BAD Stage jeunes perfectionnement 8H/12H00</t>
  </si>
  <si>
    <t xml:space="preserve"> GONDREVILLE PETANQUE LOISIR loto </t>
  </si>
  <si>
    <t xml:space="preserve"> JUDO Compétitions interclubs Tournoi des petits tigres 10H30/18H30 + AG 19H/20H30</t>
  </si>
  <si>
    <t xml:space="preserve"> Comité des fêtes soirée carnaval 10H00</t>
  </si>
  <si>
    <t>BASKET championnat adultes et jeunes</t>
  </si>
  <si>
    <t>APEG Bourse aux jouets</t>
  </si>
  <si>
    <t xml:space="preserve"> Judo stage de self défense 13H/18H / Après 18H00 BASKET championnat adultes et jeunes</t>
  </si>
  <si>
    <t>BASKET championnat adultes et jeunes OU Bad tournoi adultes Les Gondrevillois 15ème édition 7H/21H</t>
  </si>
  <si>
    <t>APEG bourse aux jouets + auvent</t>
  </si>
  <si>
    <t>APEG LOTO +  auvent</t>
  </si>
  <si>
    <t>Gondre Livres / gondreville est ludique 10H/18H30</t>
  </si>
  <si>
    <t>BASKET championnat adultes et jeunes OU Bad réception des play off nationale 7H/20H</t>
  </si>
  <si>
    <t xml:space="preserve">BASKET WE club ET AS Gondreville Vétérans  8H/19H WC + auvent + terrain pétanque </t>
  </si>
  <si>
    <t xml:space="preserve">BASKET En FAMILLE 17H/19H30 ET DEPEN DANSE répétition spectacle </t>
  </si>
  <si>
    <t xml:space="preserve"> GONDREVILLE PETANQUE LOISIR concours WC + auvent salle des sports 11h/21h</t>
  </si>
  <si>
    <t>GYM journée internationale yoga 10H00/11H30</t>
  </si>
  <si>
    <t>BASKET finales championnats jeunes "projet candidature"+GONDREVILLE PETANQUE LOISIR concours WC + auvent salle des sports 11h/21h</t>
  </si>
  <si>
    <t xml:space="preserve"> GONDREVILLE PETANQUE LOISIR  WC + auvent salle des sports 11h/21h</t>
  </si>
  <si>
    <t xml:space="preserve"> GONDREVILLE PETANQUE LOISIR  WC + auvent salle des sports 11h/21hjournée bbq adhérents</t>
  </si>
  <si>
    <t>FRANCAS DE MEURTHE ET MOSELLE fête de fin d'année 14H00/1H00</t>
  </si>
  <si>
    <t>MAJ le 23/05/2025</t>
  </si>
  <si>
    <t>BAD FETE DU CLUB</t>
  </si>
  <si>
    <t>BAD TOURNOI ADULTES à partir de 17H00</t>
  </si>
  <si>
    <t xml:space="preserve">BAD Stage jeunes perfectionnement 9H/12H30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</si>
</sst>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 Light"/>
      <family val="2"/>
      <scheme val="major"/>
    </font>
    <font>
      <sz val="36"/>
      <color theme="4" tint="-0.24994659260841701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6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-0.249977111117893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2" fillId="0" borderId="0" xfId="6" applyNumberFormat="1" applyFill="1" applyBorder="1">
      <alignment horizontal="left" vertical="top" wrapText="1" indent="1"/>
    </xf>
    <xf numFmtId="0" fontId="0" fillId="0" borderId="0" xfId="0" applyBorder="1"/>
    <xf numFmtId="0" fontId="27" fillId="0" borderId="6" xfId="6" applyNumberFormat="1" applyFont="1" applyFill="1">
      <alignment horizontal="left" vertical="top" wrapText="1" indent="1"/>
    </xf>
    <xf numFmtId="0" fontId="12" fillId="36" borderId="6" xfId="6" applyNumberFormat="1" applyFill="1">
      <alignment horizontal="left" vertical="top" wrapText="1" indent="1"/>
    </xf>
    <xf numFmtId="0" fontId="12" fillId="36" borderId="5" xfId="6" applyNumberFormat="1" applyFill="1" applyBorder="1">
      <alignment horizontal="left" vertical="top" wrapText="1" indent="1"/>
    </xf>
    <xf numFmtId="0" fontId="27" fillId="36" borderId="6" xfId="6" applyNumberFormat="1" applyFont="1" applyFill="1">
      <alignment horizontal="left" vertical="top" wrapText="1" indent="1"/>
    </xf>
    <xf numFmtId="0" fontId="27" fillId="37" borderId="6" xfId="6" applyNumberFormat="1" applyFont="1" applyFill="1">
      <alignment horizontal="left" vertical="top" wrapText="1" indent="1"/>
    </xf>
    <xf numFmtId="0" fontId="27" fillId="37" borderId="5" xfId="6" applyNumberFormat="1" applyFont="1" applyFill="1" applyBorder="1">
      <alignment horizontal="left" vertical="top" wrapText="1" indent="1"/>
    </xf>
    <xf numFmtId="0" fontId="12" fillId="37" borderId="5" xfId="6" applyNumberFormat="1" applyFill="1" applyBorder="1">
      <alignment horizontal="left" vertical="top" wrapText="1" indent="1"/>
    </xf>
    <xf numFmtId="0" fontId="12" fillId="37" borderId="6" xfId="6" applyNumberFormat="1" applyFill="1">
      <alignment horizontal="left" vertical="top" wrapText="1" indent="1"/>
    </xf>
    <xf numFmtId="0" fontId="12" fillId="38" borderId="5" xfId="6" applyNumberFormat="1" applyFill="1" applyBorder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1B000000}"/>
    <cellStyle name="En-tête Notes" xfId="8" xr:uid="{00000000-0005-0000-0000-00001C000000}"/>
    <cellStyle name="Entrée" xfId="24" builtinId="20" customBuiltin="1"/>
    <cellStyle name="Insatisfaisant" xfId="22" builtinId="27" customBuiltin="1"/>
    <cellStyle name="Jour" xfId="5" xr:uid="{00000000-0005-0000-0000-00001F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27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60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68"/>
  <sheetViews>
    <sheetView showGridLines="0" topLeftCell="A31" zoomScaleNormal="100" workbookViewId="0">
      <selection activeCell="B164" sqref="B164:G164"/>
    </sheetView>
  </sheetViews>
  <sheetFormatPr baseColWidth="10" defaultColWidth="8.85546875" defaultRowHeight="15" x14ac:dyDescent="0.25"/>
  <cols>
    <col min="1" max="1" width="2.140625" customWidth="1"/>
    <col min="2" max="2" width="18.28515625" customWidth="1"/>
    <col min="3" max="8" width="17.7109375" customWidth="1"/>
    <col min="9" max="9" width="2.5703125" customWidth="1"/>
    <col min="14" max="14" width="7.7109375" customWidth="1"/>
  </cols>
  <sheetData>
    <row r="1" spans="1:8" ht="54" customHeight="1" x14ac:dyDescent="0.7">
      <c r="A1" s="2"/>
      <c r="B1" s="1">
        <f ca="1">YEAR(TODAY())</f>
        <v>2025</v>
      </c>
      <c r="C1" s="27" t="s">
        <v>2</v>
      </c>
      <c r="D1" s="27"/>
      <c r="E1" s="27"/>
      <c r="F1" s="2"/>
      <c r="G1" s="2"/>
      <c r="H1" s="2"/>
    </row>
    <row r="2" spans="1:8" ht="14.25" customHeight="1" x14ac:dyDescent="0.25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5" t="str">
        <f t="shared" ca="1" si="0"/>
        <v>SAMEDI</v>
      </c>
      <c r="H2" s="4" t="str">
        <f t="shared" ca="1" si="0"/>
        <v>DIMANCHE</v>
      </c>
    </row>
    <row r="3" spans="1:8" ht="16.5" customHeight="1" x14ac:dyDescent="0.25">
      <c r="B3" s="11">
        <f t="array" aca="1" ref="B3:H3" ca="1">Jours+1+DATE(Calendrier1an,OptionCalendrier1mois,1)-WEEKDAY(DATE(Calendrier1an,OptionCalendrier1mois,1),OptionJoursemaine)</f>
        <v>45656</v>
      </c>
      <c r="C3" s="11">
        <f ca="1"/>
        <v>45657</v>
      </c>
      <c r="D3" s="11">
        <f ca="1"/>
        <v>45658</v>
      </c>
      <c r="E3" s="11">
        <f ca="1"/>
        <v>45659</v>
      </c>
      <c r="F3" s="11">
        <f ca="1"/>
        <v>45660</v>
      </c>
      <c r="G3" s="11">
        <f ca="1"/>
        <v>45661</v>
      </c>
      <c r="H3" s="12">
        <f ca="1"/>
        <v>45662</v>
      </c>
    </row>
    <row r="4" spans="1:8" ht="56.25" customHeight="1" x14ac:dyDescent="0.25">
      <c r="B4" s="7"/>
      <c r="C4" s="7"/>
      <c r="D4" s="7"/>
      <c r="E4" s="7"/>
      <c r="F4" s="7"/>
      <c r="G4" s="7"/>
      <c r="H4" s="8"/>
    </row>
    <row r="5" spans="1:8" ht="16.5" customHeight="1" x14ac:dyDescent="0.25">
      <c r="B5" s="11">
        <f t="array" aca="1" ref="B5:H5" ca="1">Jours+8+DATE(Calendrier1an,OptionCalendrier1mois,1)-WEEKDAY(DATE(Calendrier1an,OptionCalendrier1mois,1),OptionJoursemaine)</f>
        <v>45663</v>
      </c>
      <c r="C5" s="11">
        <f ca="1"/>
        <v>45664</v>
      </c>
      <c r="D5" s="11">
        <f ca="1"/>
        <v>45665</v>
      </c>
      <c r="E5" s="11">
        <f ca="1"/>
        <v>45666</v>
      </c>
      <c r="F5" s="11">
        <f ca="1"/>
        <v>45667</v>
      </c>
      <c r="G5" s="11">
        <f ca="1"/>
        <v>45668</v>
      </c>
      <c r="H5" s="12">
        <f ca="1"/>
        <v>45669</v>
      </c>
    </row>
    <row r="6" spans="1:8" ht="56.25" customHeight="1" x14ac:dyDescent="0.25">
      <c r="B6" s="7"/>
      <c r="C6" s="7"/>
      <c r="D6" s="7"/>
      <c r="E6" s="7"/>
      <c r="F6" s="7"/>
      <c r="G6" s="7"/>
      <c r="H6" s="10"/>
    </row>
    <row r="7" spans="1:8" ht="16.5" customHeight="1" x14ac:dyDescent="0.25">
      <c r="B7" s="11">
        <f t="array" aca="1" ref="B7:H7" ca="1">Jours+15+DATE(Calendrier1an,OptionCalendrier1mois,1)-WEEKDAY(DATE(Calendrier1an,OptionCalendrier1mois,1),OptionJoursemaine)</f>
        <v>45670</v>
      </c>
      <c r="C7" s="11">
        <f ca="1"/>
        <v>45671</v>
      </c>
      <c r="D7" s="11">
        <f ca="1"/>
        <v>45672</v>
      </c>
      <c r="E7" s="11">
        <f ca="1"/>
        <v>45673</v>
      </c>
      <c r="F7" s="11">
        <f ca="1"/>
        <v>45674</v>
      </c>
      <c r="G7" s="11">
        <f ca="1"/>
        <v>45675</v>
      </c>
      <c r="H7" s="12">
        <f ca="1"/>
        <v>45676</v>
      </c>
    </row>
    <row r="8" spans="1:8" ht="56.25" customHeight="1" x14ac:dyDescent="0.25">
      <c r="B8" s="7"/>
      <c r="C8" s="7"/>
      <c r="D8" s="7"/>
      <c r="E8" s="7"/>
      <c r="F8" s="7"/>
      <c r="G8" s="7"/>
      <c r="H8" s="8"/>
    </row>
    <row r="9" spans="1:8" ht="16.5" customHeight="1" x14ac:dyDescent="0.25">
      <c r="B9" s="11">
        <f t="array" aca="1" ref="B9:H9" ca="1">Jours+22+DATE(Calendrier1an,OptionCalendrier1mois,1)-WEEKDAY(DATE(Calendrier1an,OptionCalendrier1mois,1),OptionJoursemaine)</f>
        <v>45677</v>
      </c>
      <c r="C9" s="11">
        <f ca="1"/>
        <v>45678</v>
      </c>
      <c r="D9" s="11">
        <f ca="1"/>
        <v>45679</v>
      </c>
      <c r="E9" s="11">
        <f ca="1"/>
        <v>45680</v>
      </c>
      <c r="F9" s="11">
        <f ca="1"/>
        <v>45681</v>
      </c>
      <c r="G9" s="11">
        <f ca="1"/>
        <v>45682</v>
      </c>
      <c r="H9" s="12">
        <f ca="1"/>
        <v>45683</v>
      </c>
    </row>
    <row r="10" spans="1:8" ht="56.25" customHeight="1" x14ac:dyDescent="0.25">
      <c r="B10" s="7"/>
      <c r="C10" s="7"/>
      <c r="D10" s="7"/>
      <c r="E10" s="7"/>
      <c r="F10" s="7"/>
      <c r="G10" s="7"/>
      <c r="H10" s="8"/>
    </row>
    <row r="11" spans="1:8" ht="16.5" customHeight="1" x14ac:dyDescent="0.25">
      <c r="B11" s="11">
        <f t="array" aca="1" ref="B11:H11" ca="1">Jours+29+DATE(Calendrier1an,OptionCalendrier1mois,1)-WEEKDAY(DATE(Calendrier1an,OptionCalendrier1mois,1),OptionJoursemaine)</f>
        <v>45684</v>
      </c>
      <c r="C11" s="11">
        <f ca="1"/>
        <v>45685</v>
      </c>
      <c r="D11" s="11">
        <f ca="1"/>
        <v>45686</v>
      </c>
      <c r="E11" s="11">
        <f ca="1"/>
        <v>45687</v>
      </c>
      <c r="F11" s="11">
        <f ca="1"/>
        <v>45688</v>
      </c>
      <c r="G11" s="11">
        <f ca="1"/>
        <v>45689</v>
      </c>
      <c r="H11" s="12">
        <f ca="1"/>
        <v>45690</v>
      </c>
    </row>
    <row r="12" spans="1:8" ht="57" customHeight="1" x14ac:dyDescent="0.25">
      <c r="B12" s="7"/>
      <c r="C12" s="7"/>
      <c r="D12" s="7"/>
      <c r="E12" s="7"/>
      <c r="F12" s="7"/>
      <c r="G12" s="7"/>
      <c r="H12" s="8"/>
    </row>
    <row r="13" spans="1:8" ht="16.5" customHeight="1" x14ac:dyDescent="0.25">
      <c r="B13" s="11">
        <f t="array" aca="1" ref="B13:C13" ca="1">Jours+36+DATE(Calendrier1an,OptionCalendrier1mois,1)-WEEKDAY(DATE(Calendrier1an,OptionCalendrier1mois,1),OptionJoursemaine)</f>
        <v>45691</v>
      </c>
      <c r="C13" s="11">
        <f ca="1"/>
        <v>45692</v>
      </c>
      <c r="D13" s="28" t="s">
        <v>1</v>
      </c>
      <c r="E13" s="28"/>
      <c r="F13" s="28"/>
      <c r="G13" s="28"/>
      <c r="H13" s="28"/>
    </row>
    <row r="14" spans="1:8" ht="63.75" customHeight="1" x14ac:dyDescent="0.25">
      <c r="B14" s="7"/>
      <c r="C14" s="7"/>
      <c r="D14" s="24"/>
      <c r="E14" s="24"/>
      <c r="F14" s="24"/>
      <c r="G14" s="24"/>
      <c r="H14" s="24"/>
    </row>
    <row r="15" spans="1:8" ht="54" customHeight="1" x14ac:dyDescent="0.7">
      <c r="A15" s="2"/>
      <c r="B15" s="1">
        <f ca="1">YEAR(DATE(Calendrier1an,OptionCalendrier1mois+1,1))</f>
        <v>2025</v>
      </c>
      <c r="C15" s="27" t="str">
        <f ca="1">TEXT(DATE(Calendrier1an,OptionCalendrier1mois+1,1),"mmmm")</f>
        <v>février</v>
      </c>
      <c r="D15" s="27"/>
      <c r="E15" s="27"/>
      <c r="F15" s="6"/>
      <c r="G15" s="6"/>
      <c r="H15" s="2"/>
    </row>
    <row r="16" spans="1:8" ht="14.25" customHeight="1" x14ac:dyDescent="0.25">
      <c r="A16" s="3"/>
      <c r="B16" s="4" t="str">
        <f t="shared" ref="B16:H16" ca="1" si="1">UPPER(TEXT(B17,"jjjj"))</f>
        <v>LUNDI</v>
      </c>
      <c r="C16" s="5" t="str">
        <f t="shared" ca="1" si="1"/>
        <v>MARDI</v>
      </c>
      <c r="D16" s="4" t="str">
        <f t="shared" ca="1" si="1"/>
        <v>MERCREDI</v>
      </c>
      <c r="E16" s="5" t="str">
        <f t="shared" ca="1" si="1"/>
        <v>JEUDI</v>
      </c>
      <c r="F16" s="4" t="str">
        <f t="shared" ca="1" si="1"/>
        <v>VENDREDI</v>
      </c>
      <c r="G16" s="5" t="str">
        <f t="shared" ca="1" si="1"/>
        <v>SAMEDI</v>
      </c>
      <c r="H16" s="4" t="str">
        <f t="shared" ca="1" si="1"/>
        <v>DIMANCHE</v>
      </c>
    </row>
    <row r="17" spans="1:8" ht="16.5" customHeight="1" x14ac:dyDescent="0.25">
      <c r="B17" s="11">
        <f t="array" aca="1" ref="B17:H17" ca="1">Jours+1+DATE(Calendrier2ans,OptionCalendrier2mois,1)-WEEKDAY(DATE(Calendrier2ans,OptionCalendrier2mois,1),OptionJoursemaine)</f>
        <v>45684</v>
      </c>
      <c r="C17" s="11">
        <f ca="1"/>
        <v>45685</v>
      </c>
      <c r="D17" s="11">
        <f ca="1"/>
        <v>45686</v>
      </c>
      <c r="E17" s="11">
        <f ca="1"/>
        <v>45687</v>
      </c>
      <c r="F17" s="11">
        <f ca="1"/>
        <v>45688</v>
      </c>
      <c r="G17" s="11">
        <f ca="1"/>
        <v>45689</v>
      </c>
      <c r="H17" s="12">
        <f ca="1"/>
        <v>45690</v>
      </c>
    </row>
    <row r="18" spans="1:8" ht="56.25" customHeight="1" x14ac:dyDescent="0.25">
      <c r="B18" s="7"/>
      <c r="C18" s="7"/>
      <c r="D18" s="7"/>
      <c r="E18" s="7"/>
      <c r="F18" s="7"/>
      <c r="G18" s="7"/>
      <c r="H18" s="8"/>
    </row>
    <row r="19" spans="1:8" ht="16.5" customHeight="1" x14ac:dyDescent="0.25">
      <c r="B19" s="11">
        <f t="array" aca="1" ref="B19:H19" ca="1">Jours+8+DATE(Calendrier2ans,OptionCalendrier2mois,1)-WEEKDAY(DATE(Calendrier2ans,OptionCalendrier2mois,1),OptionJoursemaine)</f>
        <v>45691</v>
      </c>
      <c r="C19" s="11">
        <f ca="1"/>
        <v>45692</v>
      </c>
      <c r="D19" s="11">
        <f ca="1"/>
        <v>45693</v>
      </c>
      <c r="E19" s="11">
        <f ca="1"/>
        <v>45694</v>
      </c>
      <c r="F19" s="11">
        <f ca="1"/>
        <v>45695</v>
      </c>
      <c r="G19" s="11">
        <f ca="1"/>
        <v>45696</v>
      </c>
      <c r="H19" s="12">
        <f ca="1"/>
        <v>45697</v>
      </c>
    </row>
    <row r="20" spans="1:8" ht="56.25" customHeight="1" x14ac:dyDescent="0.25">
      <c r="B20" s="7"/>
      <c r="C20" s="7"/>
      <c r="D20" s="7"/>
      <c r="E20" s="7"/>
      <c r="F20" s="7"/>
      <c r="G20" s="7"/>
      <c r="H20" s="8"/>
    </row>
    <row r="21" spans="1:8" ht="16.5" customHeight="1" x14ac:dyDescent="0.25">
      <c r="B21" s="11">
        <f t="array" aca="1" ref="B21:H21" ca="1">Jours+15+DATE(Calendrier2ans,OptionCalendrier2mois,1)-WEEKDAY(DATE(Calendrier2ans,OptionCalendrier2mois,1),OptionJoursemaine)</f>
        <v>45698</v>
      </c>
      <c r="C21" s="11">
        <f ca="1"/>
        <v>45699</v>
      </c>
      <c r="D21" s="11">
        <f ca="1"/>
        <v>45700</v>
      </c>
      <c r="E21" s="11">
        <f ca="1"/>
        <v>45701</v>
      </c>
      <c r="F21" s="11">
        <f ca="1"/>
        <v>45702</v>
      </c>
      <c r="G21" s="11">
        <f ca="1"/>
        <v>45703</v>
      </c>
      <c r="H21" s="12">
        <f ca="1"/>
        <v>45704</v>
      </c>
    </row>
    <row r="22" spans="1:8" ht="56.25" customHeight="1" x14ac:dyDescent="0.25">
      <c r="B22" s="7"/>
      <c r="C22" s="7"/>
      <c r="D22" s="7"/>
      <c r="E22" s="7"/>
      <c r="F22" s="7"/>
      <c r="G22" s="7"/>
      <c r="H22" s="8"/>
    </row>
    <row r="23" spans="1:8" ht="16.5" customHeight="1" x14ac:dyDescent="0.25">
      <c r="B23" s="11">
        <f t="array" aca="1" ref="B23:H23" ca="1">Jours+22+DATE(Calendrier2ans,OptionCalendrier2mois,1)-WEEKDAY(DATE(Calendrier2ans,OptionCalendrier2mois,1),OptionJoursemaine)</f>
        <v>45705</v>
      </c>
      <c r="C23" s="11">
        <f ca="1"/>
        <v>45706</v>
      </c>
      <c r="D23" s="11">
        <f ca="1"/>
        <v>45707</v>
      </c>
      <c r="E23" s="11">
        <f ca="1"/>
        <v>45708</v>
      </c>
      <c r="F23" s="11">
        <f ca="1"/>
        <v>45709</v>
      </c>
      <c r="G23" s="11">
        <f ca="1"/>
        <v>45710</v>
      </c>
      <c r="H23" s="12">
        <f ca="1"/>
        <v>45711</v>
      </c>
    </row>
    <row r="24" spans="1:8" ht="56.25" customHeight="1" x14ac:dyDescent="0.25">
      <c r="B24" s="7"/>
      <c r="C24" s="7"/>
      <c r="D24" s="7"/>
      <c r="E24" s="7"/>
      <c r="F24" s="7"/>
      <c r="G24" s="7"/>
      <c r="H24" s="8"/>
    </row>
    <row r="25" spans="1:8" ht="16.5" customHeight="1" x14ac:dyDescent="0.25">
      <c r="B25" s="11">
        <f t="array" aca="1" ref="B25:H25" ca="1">Jours+29+DATE(Calendrier2ans,OptionCalendrier2mois,1)-WEEKDAY(DATE(Calendrier2ans,OptionCalendrier2mois,1),OptionJoursemaine)</f>
        <v>45712</v>
      </c>
      <c r="C25" s="11">
        <f ca="1"/>
        <v>45713</v>
      </c>
      <c r="D25" s="11">
        <f ca="1"/>
        <v>45714</v>
      </c>
      <c r="E25" s="11">
        <f ca="1"/>
        <v>45715</v>
      </c>
      <c r="F25" s="11">
        <f ca="1"/>
        <v>45716</v>
      </c>
      <c r="G25" s="11">
        <f ca="1"/>
        <v>45717</v>
      </c>
      <c r="H25" s="12">
        <f ca="1"/>
        <v>45718</v>
      </c>
    </row>
    <row r="26" spans="1:8" ht="57" customHeight="1" x14ac:dyDescent="0.25">
      <c r="B26" s="7"/>
      <c r="C26" s="7"/>
      <c r="D26" s="7"/>
      <c r="E26" s="7"/>
      <c r="F26" s="7"/>
      <c r="G26" s="7"/>
      <c r="H26" s="9"/>
    </row>
    <row r="27" spans="1:8" ht="16.5" customHeight="1" x14ac:dyDescent="0.25">
      <c r="B27" s="11">
        <f t="array" aca="1" ref="B27:C27" ca="1">Jours+36+DATE(Calendrier2ans,OptionCalendrier2mois,1)-WEEKDAY(DATE(Calendrier2ans,OptionCalendrier2mois,1),OptionJoursemaine)</f>
        <v>45719</v>
      </c>
      <c r="C27" s="11">
        <f ca="1"/>
        <v>45720</v>
      </c>
      <c r="D27" s="26" t="s">
        <v>1</v>
      </c>
      <c r="E27" s="26"/>
      <c r="F27" s="26"/>
      <c r="G27" s="26"/>
      <c r="H27" s="26"/>
    </row>
    <row r="28" spans="1:8" ht="63.75" customHeight="1" x14ac:dyDescent="0.25">
      <c r="B28" s="7"/>
      <c r="C28" s="7"/>
      <c r="D28" s="24"/>
      <c r="E28" s="24"/>
      <c r="F28" s="24"/>
      <c r="G28" s="24"/>
      <c r="H28" s="24"/>
    </row>
    <row r="29" spans="1:8" ht="54" customHeight="1" x14ac:dyDescent="0.7">
      <c r="A29" s="2"/>
      <c r="B29" s="1">
        <f ca="1">YEAR(DATE(Calendrier2ans,OptionCalendrier2mois+1,1))</f>
        <v>2025</v>
      </c>
      <c r="C29" s="27" t="str">
        <f ca="1">TEXT(DATE(Calendrier2ans,OptionCalendrier2mois+1,1),"mmmm")</f>
        <v>mars</v>
      </c>
      <c r="D29" s="27"/>
      <c r="E29" s="27"/>
      <c r="F29" s="6"/>
      <c r="G29" s="6"/>
      <c r="H29" s="2"/>
    </row>
    <row r="30" spans="1:8" ht="14.25" customHeight="1" x14ac:dyDescent="0.25">
      <c r="A30" s="3"/>
      <c r="B30" s="4" t="str">
        <f t="shared" ref="B30:H30" ca="1" si="2">UPPER(TEXT(B31,"jjjj"))</f>
        <v>LUNDI</v>
      </c>
      <c r="C30" s="5" t="str">
        <f t="shared" ca="1" si="2"/>
        <v>MARDI</v>
      </c>
      <c r="D30" s="4" t="str">
        <f t="shared" ca="1" si="2"/>
        <v>MERCREDI</v>
      </c>
      <c r="E30" s="5" t="str">
        <f t="shared" ca="1" si="2"/>
        <v>JEUDI</v>
      </c>
      <c r="F30" s="4" t="str">
        <f t="shared" ca="1" si="2"/>
        <v>VENDREDI</v>
      </c>
      <c r="G30" s="5" t="str">
        <f t="shared" ca="1" si="2"/>
        <v>SAMEDI</v>
      </c>
      <c r="H30" s="4" t="str">
        <f t="shared" ca="1" si="2"/>
        <v>DIMANCHE</v>
      </c>
    </row>
    <row r="31" spans="1:8" ht="16.5" customHeight="1" x14ac:dyDescent="0.25">
      <c r="B31" s="11">
        <f t="array" aca="1" ref="B31:H31" ca="1">Jours+1+DATE(Calendrier3ans,OptionCalendrier3mois,1)-WEEKDAY(DATE(Calendrier3ans,OptionCalendrier3mois,1),OptionJoursemaine)</f>
        <v>45712</v>
      </c>
      <c r="C31" s="11">
        <f ca="1"/>
        <v>45713</v>
      </c>
      <c r="D31" s="11">
        <f ca="1"/>
        <v>45714</v>
      </c>
      <c r="E31" s="11">
        <f ca="1"/>
        <v>45715</v>
      </c>
      <c r="F31" s="11">
        <f ca="1"/>
        <v>45716</v>
      </c>
      <c r="G31" s="11">
        <f ca="1"/>
        <v>45717</v>
      </c>
      <c r="H31" s="12">
        <f ca="1"/>
        <v>45718</v>
      </c>
    </row>
    <row r="32" spans="1:8" ht="56.25" customHeight="1" x14ac:dyDescent="0.25">
      <c r="B32" s="7"/>
      <c r="C32" s="7"/>
      <c r="D32" s="7"/>
      <c r="E32" s="7"/>
      <c r="F32" s="7"/>
      <c r="G32" s="7"/>
      <c r="H32" s="8"/>
    </row>
    <row r="33" spans="1:8" ht="16.5" customHeight="1" x14ac:dyDescent="0.25">
      <c r="B33" s="11">
        <f t="array" aca="1" ref="B33:H33" ca="1">Jours+8+DATE(Calendrier3ans,OptionCalendrier3mois,1)-WEEKDAY(DATE(Calendrier3ans,OptionCalendrier3mois,1),OptionJoursemaine)</f>
        <v>45719</v>
      </c>
      <c r="C33" s="11">
        <f ca="1"/>
        <v>45720</v>
      </c>
      <c r="D33" s="11">
        <f ca="1"/>
        <v>45721</v>
      </c>
      <c r="E33" s="11">
        <f ca="1"/>
        <v>45722</v>
      </c>
      <c r="F33" s="11">
        <f ca="1"/>
        <v>45723</v>
      </c>
      <c r="G33" s="11">
        <f ca="1"/>
        <v>45724</v>
      </c>
      <c r="H33" s="12">
        <f ca="1"/>
        <v>45725</v>
      </c>
    </row>
    <row r="34" spans="1:8" ht="56.25" customHeight="1" x14ac:dyDescent="0.25">
      <c r="B34" s="7"/>
      <c r="C34" s="7"/>
      <c r="D34" s="7"/>
      <c r="E34" s="7"/>
      <c r="F34" s="7"/>
      <c r="G34" s="7"/>
      <c r="H34" s="8"/>
    </row>
    <row r="35" spans="1:8" ht="16.5" customHeight="1" x14ac:dyDescent="0.25">
      <c r="B35" s="11">
        <f t="array" aca="1" ref="B35:H35" ca="1">Jours+15+DATE(Calendrier3ans,OptionCalendrier3mois,1)-WEEKDAY(DATE(Calendrier3ans,OptionCalendrier3mois,1),OptionJoursemaine)</f>
        <v>45726</v>
      </c>
      <c r="C35" s="11">
        <f ca="1"/>
        <v>45727</v>
      </c>
      <c r="D35" s="11">
        <f ca="1"/>
        <v>45728</v>
      </c>
      <c r="E35" s="11">
        <f ca="1"/>
        <v>45729</v>
      </c>
      <c r="F35" s="11">
        <f ca="1"/>
        <v>45730</v>
      </c>
      <c r="G35" s="11">
        <f ca="1"/>
        <v>45731</v>
      </c>
      <c r="H35" s="12">
        <f ca="1"/>
        <v>45732</v>
      </c>
    </row>
    <row r="36" spans="1:8" ht="56.25" customHeight="1" x14ac:dyDescent="0.25">
      <c r="B36" s="7"/>
      <c r="C36" s="7"/>
      <c r="D36" s="7"/>
      <c r="E36" s="7"/>
      <c r="F36" s="7"/>
      <c r="G36" s="7"/>
      <c r="H36" s="8"/>
    </row>
    <row r="37" spans="1:8" ht="16.5" customHeight="1" x14ac:dyDescent="0.25">
      <c r="B37" s="11">
        <f t="array" aca="1" ref="B37:H37" ca="1">Jours+22+DATE(Calendrier3ans,OptionCalendrier3mois,1)-WEEKDAY(DATE(Calendrier3ans,OptionCalendrier3mois,1),OptionJoursemaine)</f>
        <v>45733</v>
      </c>
      <c r="C37" s="11">
        <f ca="1"/>
        <v>45734</v>
      </c>
      <c r="D37" s="11">
        <f ca="1"/>
        <v>45735</v>
      </c>
      <c r="E37" s="11">
        <f ca="1"/>
        <v>45736</v>
      </c>
      <c r="F37" s="11">
        <f ca="1"/>
        <v>45737</v>
      </c>
      <c r="G37" s="11">
        <f ca="1"/>
        <v>45738</v>
      </c>
      <c r="H37" s="12">
        <f ca="1"/>
        <v>45739</v>
      </c>
    </row>
    <row r="38" spans="1:8" ht="56.25" customHeight="1" x14ac:dyDescent="0.25">
      <c r="B38" s="7"/>
      <c r="C38" s="7"/>
      <c r="D38" s="7"/>
      <c r="E38" s="7"/>
      <c r="F38" s="7"/>
      <c r="G38" s="7"/>
      <c r="H38" s="8"/>
    </row>
    <row r="39" spans="1:8" ht="16.5" customHeight="1" x14ac:dyDescent="0.25">
      <c r="B39" s="11">
        <f t="array" aca="1" ref="B39:H39" ca="1">Jours+29+DATE(Calendrier3ans,OptionCalendrier3mois,1)-WEEKDAY(DATE(Calendrier3ans,OptionCalendrier3mois,1),OptionJoursemaine)</f>
        <v>45740</v>
      </c>
      <c r="C39" s="11">
        <f ca="1"/>
        <v>45741</v>
      </c>
      <c r="D39" s="11">
        <f ca="1"/>
        <v>45742</v>
      </c>
      <c r="E39" s="11">
        <f ca="1"/>
        <v>45743</v>
      </c>
      <c r="F39" s="11">
        <f ca="1"/>
        <v>45744</v>
      </c>
      <c r="G39" s="11">
        <f ca="1"/>
        <v>45745</v>
      </c>
      <c r="H39" s="12">
        <f ca="1"/>
        <v>45746</v>
      </c>
    </row>
    <row r="40" spans="1:8" ht="57" customHeight="1" x14ac:dyDescent="0.25">
      <c r="B40" s="7"/>
      <c r="C40" s="7"/>
      <c r="D40" s="7"/>
      <c r="E40" s="7"/>
      <c r="F40" s="7"/>
      <c r="G40" s="7"/>
      <c r="H40" s="9"/>
    </row>
    <row r="41" spans="1:8" ht="16.5" customHeight="1" x14ac:dyDescent="0.25">
      <c r="B41" s="11">
        <f t="array" aca="1" ref="B41:C41" ca="1">Jours+36+DATE(Calendrier3ans,OptionCalendrier3mois,1)-WEEKDAY(DATE(Calendrier3ans,OptionCalendrier3mois,1),OptionJoursemaine)</f>
        <v>45747</v>
      </c>
      <c r="C41" s="11">
        <f ca="1"/>
        <v>45748</v>
      </c>
      <c r="D41" s="26" t="s">
        <v>1</v>
      </c>
      <c r="E41" s="26"/>
      <c r="F41" s="26"/>
      <c r="G41" s="26"/>
      <c r="H41" s="26"/>
    </row>
    <row r="42" spans="1:8" ht="63.75" customHeight="1" x14ac:dyDescent="0.25">
      <c r="B42" s="7"/>
      <c r="C42" s="7"/>
      <c r="D42" s="24"/>
      <c r="E42" s="24"/>
      <c r="F42" s="24"/>
      <c r="G42" s="24"/>
      <c r="H42" s="24"/>
    </row>
    <row r="43" spans="1:8" ht="54" customHeight="1" x14ac:dyDescent="0.7">
      <c r="A43" s="2"/>
      <c r="B43" s="1">
        <f ca="1">YEAR(DATE(Calendrier3ans,OptionCalendrier3mois+1,1))</f>
        <v>2025</v>
      </c>
      <c r="C43" s="27" t="str">
        <f ca="1">TEXT(DATE(Calendrier3ans,OptionCalendrier3mois+1,1),"mmmm")</f>
        <v>avril</v>
      </c>
      <c r="D43" s="27"/>
      <c r="E43" s="27"/>
      <c r="F43" s="6"/>
      <c r="G43" s="6"/>
      <c r="H43" s="2"/>
    </row>
    <row r="44" spans="1:8" ht="14.25" customHeight="1" x14ac:dyDescent="0.25">
      <c r="A44" s="3"/>
      <c r="B44" s="4" t="str">
        <f t="shared" ref="B44:H44" ca="1" si="3">UPPER(TEXT(B45,"jjjj"))</f>
        <v>LUNDI</v>
      </c>
      <c r="C44" s="5" t="str">
        <f t="shared" ca="1" si="3"/>
        <v>MARDI</v>
      </c>
      <c r="D44" s="4" t="str">
        <f t="shared" ca="1" si="3"/>
        <v>MERCREDI</v>
      </c>
      <c r="E44" s="5" t="str">
        <f t="shared" ca="1" si="3"/>
        <v>JEUDI</v>
      </c>
      <c r="F44" s="4" t="str">
        <f t="shared" ca="1" si="3"/>
        <v>VENDREDI</v>
      </c>
      <c r="G44" s="5" t="str">
        <f t="shared" ca="1" si="3"/>
        <v>SAMEDI</v>
      </c>
      <c r="H44" s="4" t="str">
        <f t="shared" ca="1" si="3"/>
        <v>DIMANCHE</v>
      </c>
    </row>
    <row r="45" spans="1:8" ht="16.5" customHeight="1" x14ac:dyDescent="0.25">
      <c r="B45" s="11">
        <f t="array" aca="1" ref="B45:H45" ca="1">Jours+1+DATE(Calendrier4ans,OptionCalendrier4mois,1)-WEEKDAY(DATE(Calendrier4ans,OptionCalendrier4mois,1),OptionJoursemaine)</f>
        <v>45747</v>
      </c>
      <c r="C45" s="11">
        <f ca="1"/>
        <v>45748</v>
      </c>
      <c r="D45" s="11">
        <f ca="1"/>
        <v>45749</v>
      </c>
      <c r="E45" s="11">
        <f ca="1"/>
        <v>45750</v>
      </c>
      <c r="F45" s="11">
        <f ca="1"/>
        <v>45751</v>
      </c>
      <c r="G45" s="11">
        <f ca="1"/>
        <v>45752</v>
      </c>
      <c r="H45" s="12">
        <f ca="1"/>
        <v>45753</v>
      </c>
    </row>
    <row r="46" spans="1:8" ht="56.25" customHeight="1" x14ac:dyDescent="0.25">
      <c r="B46" s="7"/>
      <c r="C46" s="7"/>
      <c r="D46" s="7"/>
      <c r="E46" s="7"/>
      <c r="F46" s="7"/>
      <c r="G46" s="7"/>
      <c r="H46" s="8"/>
    </row>
    <row r="47" spans="1:8" ht="16.5" customHeight="1" x14ac:dyDescent="0.25">
      <c r="B47" s="11">
        <f t="array" aca="1" ref="B47:H47" ca="1">Jours+8+DATE(Calendrier4ans,OptionCalendrier4mois,1)-WEEKDAY(DATE(Calendrier4ans,OptionCalendrier4mois,1),OptionJoursemaine)</f>
        <v>45754</v>
      </c>
      <c r="C47" s="11">
        <f ca="1"/>
        <v>45755</v>
      </c>
      <c r="D47" s="11">
        <f ca="1"/>
        <v>45756</v>
      </c>
      <c r="E47" s="11">
        <f ca="1"/>
        <v>45757</v>
      </c>
      <c r="F47" s="11">
        <f ca="1"/>
        <v>45758</v>
      </c>
      <c r="G47" s="11">
        <f ca="1"/>
        <v>45759</v>
      </c>
      <c r="H47" s="12">
        <f ca="1"/>
        <v>45760</v>
      </c>
    </row>
    <row r="48" spans="1:8" ht="56.25" customHeight="1" x14ac:dyDescent="0.25">
      <c r="B48" s="7"/>
      <c r="C48" s="7"/>
      <c r="D48" s="7"/>
      <c r="E48" s="7"/>
      <c r="F48" s="7"/>
      <c r="G48" s="7"/>
      <c r="H48" s="8"/>
    </row>
    <row r="49" spans="1:8" ht="16.5" customHeight="1" x14ac:dyDescent="0.25">
      <c r="B49" s="11">
        <f t="array" aca="1" ref="B49:H49" ca="1">Jours+15+DATE(Calendrier4ans,OptionCalendrier4mois,1)-WEEKDAY(DATE(Calendrier4ans,OptionCalendrier4mois,1),OptionJoursemaine)</f>
        <v>45761</v>
      </c>
      <c r="C49" s="11">
        <f ca="1"/>
        <v>45762</v>
      </c>
      <c r="D49" s="11">
        <f ca="1"/>
        <v>45763</v>
      </c>
      <c r="E49" s="11">
        <f ca="1"/>
        <v>45764</v>
      </c>
      <c r="F49" s="11">
        <f ca="1"/>
        <v>45765</v>
      </c>
      <c r="G49" s="11">
        <f ca="1"/>
        <v>45766</v>
      </c>
      <c r="H49" s="12">
        <f ca="1"/>
        <v>45767</v>
      </c>
    </row>
    <row r="50" spans="1:8" ht="56.25" customHeight="1" x14ac:dyDescent="0.25">
      <c r="B50" s="7"/>
      <c r="C50" s="7"/>
      <c r="D50" s="7"/>
      <c r="E50" s="7"/>
      <c r="F50" s="7"/>
      <c r="G50" s="7"/>
      <c r="H50" s="8"/>
    </row>
    <row r="51" spans="1:8" ht="16.5" customHeight="1" x14ac:dyDescent="0.25">
      <c r="B51" s="11">
        <f t="array" aca="1" ref="B51:H51" ca="1">Jours+22+DATE(Calendrier4ans,OptionCalendrier4mois,1)-WEEKDAY(DATE(Calendrier4ans,OptionCalendrier4mois,1),OptionJoursemaine)</f>
        <v>45768</v>
      </c>
      <c r="C51" s="11">
        <f ca="1"/>
        <v>45769</v>
      </c>
      <c r="D51" s="11">
        <f ca="1"/>
        <v>45770</v>
      </c>
      <c r="E51" s="11">
        <f ca="1"/>
        <v>45771</v>
      </c>
      <c r="F51" s="11">
        <f ca="1"/>
        <v>45772</v>
      </c>
      <c r="G51" s="11">
        <f ca="1"/>
        <v>45773</v>
      </c>
      <c r="H51" s="12">
        <f ca="1"/>
        <v>45774</v>
      </c>
    </row>
    <row r="52" spans="1:8" ht="56.25" customHeight="1" x14ac:dyDescent="0.25">
      <c r="B52" s="7"/>
      <c r="C52" s="7"/>
      <c r="D52" s="7"/>
      <c r="E52" s="7"/>
      <c r="F52" s="7"/>
      <c r="G52" s="7"/>
      <c r="H52" s="8"/>
    </row>
    <row r="53" spans="1:8" ht="16.5" customHeight="1" x14ac:dyDescent="0.25">
      <c r="B53" s="11">
        <f t="array" aca="1" ref="B53:H53" ca="1">Jours+29+DATE(Calendrier4ans,OptionCalendrier4mois,1)-WEEKDAY(DATE(Calendrier4ans,OptionCalendrier4mois,1),OptionJoursemaine)</f>
        <v>45775</v>
      </c>
      <c r="C53" s="11">
        <f ca="1"/>
        <v>45776</v>
      </c>
      <c r="D53" s="11">
        <f ca="1"/>
        <v>45777</v>
      </c>
      <c r="E53" s="11">
        <f ca="1"/>
        <v>45778</v>
      </c>
      <c r="F53" s="11">
        <f ca="1"/>
        <v>45779</v>
      </c>
      <c r="G53" s="11">
        <f ca="1"/>
        <v>45780</v>
      </c>
      <c r="H53" s="12">
        <f ca="1"/>
        <v>45781</v>
      </c>
    </row>
    <row r="54" spans="1:8" ht="57" customHeight="1" x14ac:dyDescent="0.25">
      <c r="B54" s="7"/>
      <c r="C54" s="7"/>
      <c r="D54" s="7"/>
      <c r="E54" s="7"/>
      <c r="F54" s="7"/>
      <c r="G54" s="7"/>
      <c r="H54" s="9"/>
    </row>
    <row r="55" spans="1:8" ht="16.5" customHeight="1" x14ac:dyDescent="0.25">
      <c r="B55" s="11">
        <f t="array" aca="1" ref="B55:C55" ca="1">Jours+36+DATE(Calendrier4ans,OptionCalendrier4mois,1)-WEEKDAY(DATE(Calendrier4ans,OptionCalendrier4mois,1),OptionJoursemaine)</f>
        <v>45782</v>
      </c>
      <c r="C55" s="11">
        <f ca="1"/>
        <v>45783</v>
      </c>
      <c r="D55" s="25" t="s">
        <v>1</v>
      </c>
      <c r="E55" s="26"/>
      <c r="F55" s="26"/>
      <c r="G55" s="26"/>
      <c r="H55" s="26"/>
    </row>
    <row r="56" spans="1:8" ht="63.75" customHeight="1" x14ac:dyDescent="0.25">
      <c r="B56" s="7"/>
      <c r="C56" s="7"/>
      <c r="D56" s="24"/>
      <c r="E56" s="24"/>
      <c r="F56" s="24"/>
      <c r="G56" s="24"/>
      <c r="H56" s="24"/>
    </row>
    <row r="57" spans="1:8" ht="54" customHeight="1" x14ac:dyDescent="0.7">
      <c r="A57" s="2"/>
      <c r="B57" s="1">
        <f ca="1">YEAR(DATE(Calendrier4ans,OptionCalendrier4mois+1,1))</f>
        <v>2025</v>
      </c>
      <c r="C57" s="27" t="str">
        <f ca="1">TEXT(DATE(Calendrier4ans,OptionCalendrier4mois+1,1),"mmmm")</f>
        <v>mai</v>
      </c>
      <c r="D57" s="27"/>
      <c r="E57" s="27"/>
      <c r="F57" s="6"/>
      <c r="G57" s="6"/>
      <c r="H57" s="2"/>
    </row>
    <row r="58" spans="1:8" ht="14.25" customHeight="1" x14ac:dyDescent="0.25">
      <c r="A58" s="3"/>
      <c r="B58" s="4" t="str">
        <f t="shared" ref="B58:H58" ca="1" si="4">UPPER(TEXT(B59,"jjjj"))</f>
        <v>LUNDI</v>
      </c>
      <c r="C58" s="5" t="str">
        <f t="shared" ca="1" si="4"/>
        <v>MARDI</v>
      </c>
      <c r="D58" s="4" t="str">
        <f t="shared" ca="1" si="4"/>
        <v>MERCREDI</v>
      </c>
      <c r="E58" s="5" t="str">
        <f t="shared" ca="1" si="4"/>
        <v>JEUDI</v>
      </c>
      <c r="F58" s="4" t="str">
        <f t="shared" ca="1" si="4"/>
        <v>VENDREDI</v>
      </c>
      <c r="G58" s="5" t="str">
        <f t="shared" ca="1" si="4"/>
        <v>SAMEDI</v>
      </c>
      <c r="H58" s="4" t="str">
        <f t="shared" ca="1" si="4"/>
        <v>DIMANCHE</v>
      </c>
    </row>
    <row r="59" spans="1:8" ht="16.5" customHeight="1" x14ac:dyDescent="0.25">
      <c r="B59" s="11">
        <f t="array" aca="1" ref="B59:H59" ca="1">Jours+1+DATE(Calendrier5ans,OptionCalendrier5mois,1)-WEEKDAY(DATE(Calendrier5ans,OptionCalendrier5mois,1),OptionJoursemaine)</f>
        <v>45775</v>
      </c>
      <c r="C59" s="11">
        <f ca="1"/>
        <v>45776</v>
      </c>
      <c r="D59" s="11">
        <f ca="1"/>
        <v>45777</v>
      </c>
      <c r="E59" s="11">
        <f ca="1"/>
        <v>45778</v>
      </c>
      <c r="F59" s="11">
        <f ca="1"/>
        <v>45779</v>
      </c>
      <c r="G59" s="11">
        <f ca="1"/>
        <v>45780</v>
      </c>
      <c r="H59" s="12">
        <f ca="1"/>
        <v>45781</v>
      </c>
    </row>
    <row r="60" spans="1:8" ht="56.25" customHeight="1" x14ac:dyDescent="0.25">
      <c r="B60" s="7"/>
      <c r="C60" s="7"/>
      <c r="D60" s="7"/>
      <c r="E60" s="7"/>
      <c r="F60" s="7"/>
      <c r="G60" s="7"/>
      <c r="H60" s="8"/>
    </row>
    <row r="61" spans="1:8" ht="16.5" customHeight="1" x14ac:dyDescent="0.25">
      <c r="B61" s="11">
        <f t="array" aca="1" ref="B61:H61" ca="1">Jours+8+DATE(Calendrier5ans,OptionCalendrier5mois,1)-WEEKDAY(DATE(Calendrier5ans,OptionCalendrier5mois,1),OptionJoursemaine)</f>
        <v>45782</v>
      </c>
      <c r="C61" s="11">
        <f ca="1"/>
        <v>45783</v>
      </c>
      <c r="D61" s="11">
        <f ca="1"/>
        <v>45784</v>
      </c>
      <c r="E61" s="11">
        <f ca="1"/>
        <v>45785</v>
      </c>
      <c r="F61" s="11">
        <f ca="1"/>
        <v>45786</v>
      </c>
      <c r="G61" s="11">
        <f ca="1"/>
        <v>45787</v>
      </c>
      <c r="H61" s="12">
        <f ca="1"/>
        <v>45788</v>
      </c>
    </row>
    <row r="62" spans="1:8" ht="56.25" customHeight="1" x14ac:dyDescent="0.25">
      <c r="B62" s="7"/>
      <c r="C62" s="7"/>
      <c r="D62" s="7"/>
      <c r="E62" s="7"/>
      <c r="F62" s="7"/>
      <c r="G62" s="7"/>
      <c r="H62" s="8"/>
    </row>
    <row r="63" spans="1:8" ht="16.5" customHeight="1" x14ac:dyDescent="0.25">
      <c r="B63" s="11">
        <f t="array" aca="1" ref="B63:H63" ca="1">Jours+15+DATE(Calendrier5ans,OptionCalendrier5mois,1)-WEEKDAY(DATE(Calendrier5ans,OptionCalendrier5mois,1),OptionJoursemaine)</f>
        <v>45789</v>
      </c>
      <c r="C63" s="11">
        <f ca="1"/>
        <v>45790</v>
      </c>
      <c r="D63" s="11">
        <f ca="1"/>
        <v>45791</v>
      </c>
      <c r="E63" s="11">
        <f ca="1"/>
        <v>45792</v>
      </c>
      <c r="F63" s="11">
        <f ca="1"/>
        <v>45793</v>
      </c>
      <c r="G63" s="11">
        <f ca="1"/>
        <v>45794</v>
      </c>
      <c r="H63" s="12">
        <f ca="1"/>
        <v>45795</v>
      </c>
    </row>
    <row r="64" spans="1:8" ht="56.25" customHeight="1" x14ac:dyDescent="0.25">
      <c r="B64" s="7"/>
      <c r="C64" s="7"/>
      <c r="D64" s="7"/>
      <c r="E64" s="7"/>
      <c r="F64" s="7"/>
      <c r="G64" s="7"/>
      <c r="H64" s="8"/>
    </row>
    <row r="65" spans="1:8" ht="16.5" customHeight="1" x14ac:dyDescent="0.25">
      <c r="B65" s="11">
        <f t="array" aca="1" ref="B65:H65" ca="1">Jours+22+DATE(Calendrier5ans,OptionCalendrier5mois,1)-WEEKDAY(DATE(Calendrier5ans,OptionCalendrier5mois,1),OptionJoursemaine)</f>
        <v>45796</v>
      </c>
      <c r="C65" s="11">
        <f ca="1"/>
        <v>45797</v>
      </c>
      <c r="D65" s="11">
        <f ca="1"/>
        <v>45798</v>
      </c>
      <c r="E65" s="11">
        <f ca="1"/>
        <v>45799</v>
      </c>
      <c r="F65" s="11">
        <f ca="1"/>
        <v>45800</v>
      </c>
      <c r="G65" s="11">
        <f ca="1"/>
        <v>45801</v>
      </c>
      <c r="H65" s="12">
        <f ca="1"/>
        <v>45802</v>
      </c>
    </row>
    <row r="66" spans="1:8" ht="56.25" customHeight="1" x14ac:dyDescent="0.25">
      <c r="B66" s="7"/>
      <c r="C66" s="7"/>
      <c r="D66" s="7"/>
      <c r="E66" s="7"/>
      <c r="F66" s="7"/>
      <c r="G66" s="7"/>
      <c r="H66" s="8"/>
    </row>
    <row r="67" spans="1:8" ht="16.5" customHeight="1" x14ac:dyDescent="0.25">
      <c r="B67" s="11">
        <f t="array" aca="1" ref="B67:H67" ca="1">Jours+29+DATE(Calendrier5ans,OptionCalendrier5mois,1)-WEEKDAY(DATE(Calendrier5ans,OptionCalendrier5mois,1),OptionJoursemaine)</f>
        <v>45803</v>
      </c>
      <c r="C67" s="11">
        <f ca="1"/>
        <v>45804</v>
      </c>
      <c r="D67" s="11">
        <f ca="1"/>
        <v>45805</v>
      </c>
      <c r="E67" s="11">
        <f ca="1"/>
        <v>45806</v>
      </c>
      <c r="F67" s="11">
        <f ca="1"/>
        <v>45807</v>
      </c>
      <c r="G67" s="11">
        <f ca="1"/>
        <v>45808</v>
      </c>
      <c r="H67" s="12">
        <f ca="1"/>
        <v>45809</v>
      </c>
    </row>
    <row r="68" spans="1:8" ht="57" customHeight="1" x14ac:dyDescent="0.25">
      <c r="B68" s="7"/>
      <c r="C68" s="7"/>
      <c r="D68" s="7"/>
      <c r="E68" s="7"/>
      <c r="F68" s="7"/>
      <c r="G68" s="7"/>
      <c r="H68" s="9"/>
    </row>
    <row r="69" spans="1:8" ht="16.5" customHeight="1" x14ac:dyDescent="0.25">
      <c r="B69" s="11">
        <f t="array" aca="1" ref="B69:C69" ca="1">Jours+36+DATE(Calendrier5ans,OptionCalendrier5mois,1)-WEEKDAY(DATE(Calendrier5ans,OptionCalendrier5mois,1),OptionJoursemaine)</f>
        <v>45810</v>
      </c>
      <c r="C69" s="11">
        <f ca="1"/>
        <v>45811</v>
      </c>
      <c r="D69" s="25" t="s">
        <v>1</v>
      </c>
      <c r="E69" s="26"/>
      <c r="F69" s="26"/>
      <c r="G69" s="26"/>
      <c r="H69" s="26"/>
    </row>
    <row r="70" spans="1:8" ht="63.75" customHeight="1" x14ac:dyDescent="0.25">
      <c r="B70" s="7"/>
      <c r="C70" s="7"/>
      <c r="D70" s="24"/>
      <c r="E70" s="24"/>
      <c r="F70" s="24"/>
      <c r="G70" s="24"/>
      <c r="H70" s="24"/>
    </row>
    <row r="71" spans="1:8" ht="54" customHeight="1" x14ac:dyDescent="0.7">
      <c r="A71" s="2"/>
      <c r="B71" s="1">
        <f ca="1">YEAR(DATE(Calendrier5ans,OptionCalendrier5mois+1,1))</f>
        <v>2025</v>
      </c>
      <c r="C71" s="27" t="str">
        <f ca="1">TEXT(DATE(Calendrier5ans,OptionCalendrier5mois+1,1),"mmmm")</f>
        <v>juin</v>
      </c>
      <c r="D71" s="27"/>
      <c r="E71" s="27"/>
      <c r="F71" s="6"/>
      <c r="G71" s="6"/>
      <c r="H71" s="2"/>
    </row>
    <row r="72" spans="1:8" ht="14.25" customHeight="1" x14ac:dyDescent="0.25">
      <c r="A72" s="3"/>
      <c r="B72" s="4" t="str">
        <f t="shared" ref="B72:H72" ca="1" si="5">UPPER(TEXT(B73,"jjjj"))</f>
        <v>LUNDI</v>
      </c>
      <c r="C72" s="5" t="str">
        <f t="shared" ca="1" si="5"/>
        <v>MARDI</v>
      </c>
      <c r="D72" s="4" t="str">
        <f t="shared" ca="1" si="5"/>
        <v>MERCREDI</v>
      </c>
      <c r="E72" s="5" t="str">
        <f t="shared" ca="1" si="5"/>
        <v>JEUDI</v>
      </c>
      <c r="F72" s="4" t="str">
        <f t="shared" ca="1" si="5"/>
        <v>VENDREDI</v>
      </c>
      <c r="G72" s="5" t="str">
        <f t="shared" ca="1" si="5"/>
        <v>SAMEDI</v>
      </c>
      <c r="H72" s="4" t="str">
        <f t="shared" ca="1" si="5"/>
        <v>DIMANCHE</v>
      </c>
    </row>
    <row r="73" spans="1:8" ht="16.5" customHeight="1" x14ac:dyDescent="0.25">
      <c r="B73" s="11">
        <f t="array" aca="1" ref="B73:H73" ca="1">Jours+1+DATE(Calendrier6ans,OptionCalendrier6mois,1)-WEEKDAY(DATE(Calendrier6ans,OptionCalendrier6mois,1),OptionJoursemaine)</f>
        <v>45803</v>
      </c>
      <c r="C73" s="11">
        <f ca="1"/>
        <v>45804</v>
      </c>
      <c r="D73" s="11">
        <f ca="1"/>
        <v>45805</v>
      </c>
      <c r="E73" s="11">
        <f ca="1"/>
        <v>45806</v>
      </c>
      <c r="F73" s="11">
        <f ca="1"/>
        <v>45807</v>
      </c>
      <c r="G73" s="11">
        <f ca="1"/>
        <v>45808</v>
      </c>
      <c r="H73" s="12">
        <f ca="1"/>
        <v>45809</v>
      </c>
    </row>
    <row r="74" spans="1:8" ht="56.25" customHeight="1" x14ac:dyDescent="0.25">
      <c r="B74" s="7"/>
      <c r="C74" s="7"/>
      <c r="D74" s="7"/>
      <c r="E74" s="7"/>
      <c r="F74" s="7"/>
      <c r="G74" s="7"/>
      <c r="H74" s="8"/>
    </row>
    <row r="75" spans="1:8" ht="16.5" customHeight="1" x14ac:dyDescent="0.25">
      <c r="B75" s="11">
        <f t="array" aca="1" ref="B75:H75" ca="1">Jours+8+DATE(Calendrier6ans,OptionCalendrier6mois,1)-WEEKDAY(DATE(Calendrier6ans,OptionCalendrier6mois,1),OptionJoursemaine)</f>
        <v>45810</v>
      </c>
      <c r="C75" s="11">
        <f ca="1"/>
        <v>45811</v>
      </c>
      <c r="D75" s="11">
        <f ca="1"/>
        <v>45812</v>
      </c>
      <c r="E75" s="11">
        <f ca="1"/>
        <v>45813</v>
      </c>
      <c r="F75" s="11">
        <f ca="1"/>
        <v>45814</v>
      </c>
      <c r="G75" s="11">
        <f ca="1"/>
        <v>45815</v>
      </c>
      <c r="H75" s="12">
        <f ca="1"/>
        <v>45816</v>
      </c>
    </row>
    <row r="76" spans="1:8" ht="56.25" customHeight="1" x14ac:dyDescent="0.25">
      <c r="B76" s="7"/>
      <c r="C76" s="7"/>
      <c r="D76" s="7"/>
      <c r="E76" s="7"/>
      <c r="F76" s="7"/>
      <c r="G76" s="7"/>
      <c r="H76" s="8"/>
    </row>
    <row r="77" spans="1:8" ht="16.5" customHeight="1" x14ac:dyDescent="0.25">
      <c r="B77" s="11">
        <f t="array" aca="1" ref="B77:H77" ca="1">Jours+15+DATE(Calendrier6ans,OptionCalendrier6mois,1)-WEEKDAY(DATE(Calendrier6ans,OptionCalendrier6mois,1),OptionJoursemaine)</f>
        <v>45817</v>
      </c>
      <c r="C77" s="11">
        <f ca="1"/>
        <v>45818</v>
      </c>
      <c r="D77" s="11">
        <f ca="1"/>
        <v>45819</v>
      </c>
      <c r="E77" s="11">
        <f ca="1"/>
        <v>45820</v>
      </c>
      <c r="F77" s="11">
        <f ca="1"/>
        <v>45821</v>
      </c>
      <c r="G77" s="11">
        <f ca="1"/>
        <v>45822</v>
      </c>
      <c r="H77" s="12">
        <f ca="1"/>
        <v>45823</v>
      </c>
    </row>
    <row r="78" spans="1:8" ht="56.25" customHeight="1" x14ac:dyDescent="0.25">
      <c r="B78" s="7"/>
      <c r="C78" s="7"/>
      <c r="D78" s="7"/>
      <c r="E78" s="7"/>
      <c r="F78" s="7"/>
      <c r="G78" s="7"/>
      <c r="H78" s="8"/>
    </row>
    <row r="79" spans="1:8" ht="16.5" customHeight="1" x14ac:dyDescent="0.25">
      <c r="B79" s="11">
        <f t="array" aca="1" ref="B79:H79" ca="1">Jours+22+DATE(Calendrier6ans,OptionCalendrier6mois,1)-WEEKDAY(DATE(Calendrier6ans,OptionCalendrier6mois,1),OptionJoursemaine)</f>
        <v>45824</v>
      </c>
      <c r="C79" s="11">
        <f ca="1"/>
        <v>45825</v>
      </c>
      <c r="D79" s="11">
        <f ca="1"/>
        <v>45826</v>
      </c>
      <c r="E79" s="11">
        <f ca="1"/>
        <v>45827</v>
      </c>
      <c r="F79" s="11">
        <f ca="1"/>
        <v>45828</v>
      </c>
      <c r="G79" s="11">
        <f ca="1"/>
        <v>45829</v>
      </c>
      <c r="H79" s="12">
        <f ca="1"/>
        <v>45830</v>
      </c>
    </row>
    <row r="80" spans="1:8" ht="56.25" customHeight="1" x14ac:dyDescent="0.25">
      <c r="B80" s="7"/>
      <c r="C80" s="7"/>
      <c r="D80" s="7"/>
      <c r="E80" s="7"/>
      <c r="F80" s="7"/>
      <c r="G80" s="7"/>
      <c r="H80" s="8"/>
    </row>
    <row r="81" spans="1:8" ht="16.5" customHeight="1" x14ac:dyDescent="0.25">
      <c r="B81" s="11">
        <f t="array" aca="1" ref="B81:H81" ca="1">Jours+29+DATE(Calendrier6ans,OptionCalendrier6mois,1)-WEEKDAY(DATE(Calendrier6ans,OptionCalendrier6mois,1),OptionJoursemaine)</f>
        <v>45831</v>
      </c>
      <c r="C81" s="11">
        <f ca="1"/>
        <v>45832</v>
      </c>
      <c r="D81" s="11">
        <f ca="1"/>
        <v>45833</v>
      </c>
      <c r="E81" s="11">
        <f ca="1"/>
        <v>45834</v>
      </c>
      <c r="F81" s="11">
        <f ca="1"/>
        <v>45835</v>
      </c>
      <c r="G81" s="11">
        <f ca="1"/>
        <v>45836</v>
      </c>
      <c r="H81" s="12">
        <f ca="1"/>
        <v>45837</v>
      </c>
    </row>
    <row r="82" spans="1:8" ht="57" customHeight="1" x14ac:dyDescent="0.25">
      <c r="B82" s="7"/>
      <c r="C82" s="7"/>
      <c r="D82" s="7"/>
      <c r="E82" s="7"/>
      <c r="F82" s="7"/>
      <c r="G82" s="7"/>
      <c r="H82" s="9"/>
    </row>
    <row r="83" spans="1:8" ht="16.5" customHeight="1" x14ac:dyDescent="0.25">
      <c r="B83" s="11">
        <f t="array" aca="1" ref="B83:C83" ca="1">Jours+36+DATE(Calendrier6ans,OptionCalendrier6mois,1)-WEEKDAY(DATE(Calendrier6ans,OptionCalendrier6mois,1),OptionJoursemaine)</f>
        <v>45838</v>
      </c>
      <c r="C83" s="11">
        <f ca="1"/>
        <v>45839</v>
      </c>
      <c r="D83" s="25" t="s">
        <v>1</v>
      </c>
      <c r="E83" s="26"/>
      <c r="F83" s="26"/>
      <c r="G83" s="26"/>
      <c r="H83" s="26"/>
    </row>
    <row r="84" spans="1:8" ht="63.75" customHeight="1" x14ac:dyDescent="0.25">
      <c r="B84" s="7"/>
      <c r="C84" s="7"/>
      <c r="D84" s="24"/>
      <c r="E84" s="24"/>
      <c r="F84" s="24"/>
      <c r="G84" s="24"/>
      <c r="H84" s="24"/>
    </row>
    <row r="85" spans="1:8" ht="54" customHeight="1" x14ac:dyDescent="0.7">
      <c r="A85" s="2"/>
      <c r="B85" s="1">
        <f ca="1">YEAR(DATE(Calendrier6ans,OptionCalendrier6mois+1,1))</f>
        <v>2025</v>
      </c>
      <c r="C85" s="27" t="str">
        <f ca="1">TEXT(DATE(Calendrier6ans,OptionCalendrier6mois+1,1),"mmmm")</f>
        <v>juillet</v>
      </c>
      <c r="D85" s="27"/>
      <c r="E85" s="27"/>
      <c r="F85" s="6"/>
      <c r="G85" s="6"/>
      <c r="H85" s="2"/>
    </row>
    <row r="86" spans="1:8" ht="14.25" customHeight="1" x14ac:dyDescent="0.25">
      <c r="A86" s="3"/>
      <c r="B86" s="4" t="str">
        <f t="shared" ref="B86:H86" ca="1" si="6">UPPER(TEXT(B87,"jjjj"))</f>
        <v>LUNDI</v>
      </c>
      <c r="C86" s="5" t="str">
        <f t="shared" ca="1" si="6"/>
        <v>MARDI</v>
      </c>
      <c r="D86" s="4" t="str">
        <f t="shared" ca="1" si="6"/>
        <v>MERCREDI</v>
      </c>
      <c r="E86" s="5" t="str">
        <f t="shared" ca="1" si="6"/>
        <v>JEUDI</v>
      </c>
      <c r="F86" s="4" t="str">
        <f t="shared" ca="1" si="6"/>
        <v>VENDREDI</v>
      </c>
      <c r="G86" s="5" t="str">
        <f t="shared" ca="1" si="6"/>
        <v>SAMEDI</v>
      </c>
      <c r="H86" s="4" t="str">
        <f t="shared" ca="1" si="6"/>
        <v>DIMANCHE</v>
      </c>
    </row>
    <row r="87" spans="1:8" ht="16.5" customHeight="1" x14ac:dyDescent="0.25">
      <c r="B87" s="11">
        <f t="array" aca="1" ref="B87:H87" ca="1">Jours+1+DATE(Calendrier7ans,OptionCalendrier7mois,1)-WEEKDAY(DATE(Calendrier7ans,OptionCalendrier7mois,1),OptionJoursemaine)</f>
        <v>45838</v>
      </c>
      <c r="C87" s="11">
        <f ca="1"/>
        <v>45839</v>
      </c>
      <c r="D87" s="11">
        <f ca="1"/>
        <v>45840</v>
      </c>
      <c r="E87" s="11">
        <f ca="1"/>
        <v>45841</v>
      </c>
      <c r="F87" s="11">
        <f ca="1"/>
        <v>45842</v>
      </c>
      <c r="G87" s="11">
        <f ca="1"/>
        <v>45843</v>
      </c>
      <c r="H87" s="12">
        <f ca="1"/>
        <v>45844</v>
      </c>
    </row>
    <row r="88" spans="1:8" ht="56.25" customHeight="1" x14ac:dyDescent="0.25">
      <c r="B88" s="7"/>
      <c r="C88" s="7"/>
      <c r="D88" s="7"/>
      <c r="E88" s="7"/>
      <c r="F88" s="7"/>
      <c r="G88" s="7"/>
      <c r="H88" s="8"/>
    </row>
    <row r="89" spans="1:8" ht="16.5" customHeight="1" x14ac:dyDescent="0.25">
      <c r="B89" s="11">
        <f t="array" aca="1" ref="B89:H89" ca="1">Jours+8+DATE(Calendrier7ans,OptionCalendrier7mois,1)-WEEKDAY(DATE(Calendrier7ans,OptionCalendrier7mois,1),OptionJoursemaine)</f>
        <v>45845</v>
      </c>
      <c r="C89" s="11">
        <f ca="1"/>
        <v>45846</v>
      </c>
      <c r="D89" s="11">
        <f ca="1"/>
        <v>45847</v>
      </c>
      <c r="E89" s="11">
        <f ca="1"/>
        <v>45848</v>
      </c>
      <c r="F89" s="11">
        <f ca="1"/>
        <v>45849</v>
      </c>
      <c r="G89" s="11">
        <f ca="1"/>
        <v>45850</v>
      </c>
      <c r="H89" s="12">
        <f ca="1"/>
        <v>45851</v>
      </c>
    </row>
    <row r="90" spans="1:8" ht="56.25" customHeight="1" x14ac:dyDescent="0.25">
      <c r="B90" s="7"/>
      <c r="C90" s="7"/>
      <c r="D90" s="7"/>
      <c r="E90" s="7"/>
      <c r="F90" s="7"/>
      <c r="G90" s="7"/>
      <c r="H90" s="8"/>
    </row>
    <row r="91" spans="1:8" ht="16.5" customHeight="1" x14ac:dyDescent="0.25">
      <c r="B91" s="11">
        <f t="array" aca="1" ref="B91:H91" ca="1">Jours+15+DATE(Calendrier7ans,OptionCalendrier7mois,1)-WEEKDAY(DATE(Calendrier7ans,OptionCalendrier7mois,1),OptionJoursemaine)</f>
        <v>45852</v>
      </c>
      <c r="C91" s="11">
        <f ca="1"/>
        <v>45853</v>
      </c>
      <c r="D91" s="11">
        <f ca="1"/>
        <v>45854</v>
      </c>
      <c r="E91" s="11">
        <f ca="1"/>
        <v>45855</v>
      </c>
      <c r="F91" s="11">
        <f ca="1"/>
        <v>45856</v>
      </c>
      <c r="G91" s="11">
        <f ca="1"/>
        <v>45857</v>
      </c>
      <c r="H91" s="12">
        <f ca="1"/>
        <v>45858</v>
      </c>
    </row>
    <row r="92" spans="1:8" ht="56.25" customHeight="1" x14ac:dyDescent="0.25">
      <c r="B92" s="7"/>
      <c r="C92" s="7"/>
      <c r="D92" s="7"/>
      <c r="E92" s="7"/>
      <c r="F92" s="7"/>
      <c r="G92" s="7"/>
      <c r="H92" s="8"/>
    </row>
    <row r="93" spans="1:8" ht="16.5" customHeight="1" x14ac:dyDescent="0.25">
      <c r="B93" s="11">
        <f t="array" aca="1" ref="B93:H93" ca="1">Jours+22+DATE(Calendrier7ans,OptionCalendrier7mois,1)-WEEKDAY(DATE(Calendrier7ans,OptionCalendrier7mois,1),OptionJoursemaine)</f>
        <v>45859</v>
      </c>
      <c r="C93" s="11">
        <f ca="1"/>
        <v>45860</v>
      </c>
      <c r="D93" s="11">
        <f ca="1"/>
        <v>45861</v>
      </c>
      <c r="E93" s="11">
        <f ca="1"/>
        <v>45862</v>
      </c>
      <c r="F93" s="11">
        <f ca="1"/>
        <v>45863</v>
      </c>
      <c r="G93" s="11">
        <f ca="1"/>
        <v>45864</v>
      </c>
      <c r="H93" s="12">
        <f ca="1"/>
        <v>45865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1">
        <f t="array" aca="1" ref="B95:H95" ca="1">Jours+29+DATE(Calendrier7ans,OptionCalendrier7mois,1)-WEEKDAY(DATE(Calendrier7ans,OptionCalendrier7mois,1),OptionJoursemaine)</f>
        <v>45866</v>
      </c>
      <c r="C95" s="11">
        <f ca="1"/>
        <v>45867</v>
      </c>
      <c r="D95" s="11">
        <f ca="1"/>
        <v>45868</v>
      </c>
      <c r="E95" s="11">
        <f ca="1"/>
        <v>45869</v>
      </c>
      <c r="F95" s="11">
        <f ca="1"/>
        <v>45870</v>
      </c>
      <c r="G95" s="11">
        <f ca="1"/>
        <v>45871</v>
      </c>
      <c r="H95" s="12">
        <f ca="1"/>
        <v>45872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9" ht="16.5" customHeight="1" x14ac:dyDescent="0.25">
      <c r="B97" s="11">
        <f t="array" aca="1" ref="B97:C97" ca="1">Jours+36+DATE(Calendrier7ans,OptionCalendrier7mois,1)-WEEKDAY(DATE(Calendrier7ans,OptionCalendrier7mois,1),OptionJoursemaine)</f>
        <v>45873</v>
      </c>
      <c r="C97" s="11">
        <f ca="1"/>
        <v>45874</v>
      </c>
      <c r="D97" s="25" t="s">
        <v>1</v>
      </c>
      <c r="E97" s="26"/>
      <c r="F97" s="26"/>
      <c r="G97" s="26"/>
      <c r="H97" s="26"/>
    </row>
    <row r="98" spans="1:9" ht="63.75" customHeight="1" x14ac:dyDescent="0.25">
      <c r="B98" s="7"/>
      <c r="C98" s="7"/>
      <c r="D98" s="24"/>
      <c r="E98" s="24"/>
      <c r="F98" s="24"/>
      <c r="G98" s="24"/>
      <c r="H98" s="24"/>
    </row>
    <row r="99" spans="1:9" ht="54" customHeight="1" x14ac:dyDescent="0.7">
      <c r="A99" s="2"/>
      <c r="B99" s="1">
        <f ca="1">YEAR(DATE(Calendrier7ans,OptionCalendrier7mois+1,1))</f>
        <v>2025</v>
      </c>
      <c r="C99" s="27" t="str">
        <f ca="1">TEXT(DATE(Calendrier7ans,OptionCalendrier7mois+1,1),"mmmm")</f>
        <v>août</v>
      </c>
      <c r="D99" s="27"/>
      <c r="E99" s="27"/>
      <c r="F99" s="6"/>
      <c r="G99" s="6"/>
      <c r="H99" s="2"/>
    </row>
    <row r="100" spans="1:9" ht="14.25" customHeight="1" x14ac:dyDescent="0.25">
      <c r="A100" s="3"/>
      <c r="B100" s="4" t="str">
        <f t="shared" ref="B100:H100" ca="1" si="7">UPPER(TEXT(B101,"jjjj"))</f>
        <v>LUNDI</v>
      </c>
      <c r="C100" s="5" t="str">
        <f t="shared" ca="1" si="7"/>
        <v>MARDI</v>
      </c>
      <c r="D100" s="4" t="str">
        <f t="shared" ca="1" si="7"/>
        <v>MERCREDI</v>
      </c>
      <c r="E100" s="5" t="str">
        <f t="shared" ca="1" si="7"/>
        <v>JEUDI</v>
      </c>
      <c r="F100" s="4" t="str">
        <f t="shared" ca="1" si="7"/>
        <v>VENDREDI</v>
      </c>
      <c r="G100" s="5" t="str">
        <f t="shared" ca="1" si="7"/>
        <v>SAMEDI</v>
      </c>
      <c r="H100" s="4" t="str">
        <f t="shared" ca="1" si="7"/>
        <v>DIMANCHE</v>
      </c>
    </row>
    <row r="101" spans="1:9" ht="16.5" customHeight="1" x14ac:dyDescent="0.25">
      <c r="B101" s="11">
        <f t="array" aca="1" ref="B101:H101" ca="1">Jours+1+DATE(Calendrier8ans,OptionCalendrier8mois,1)-WEEKDAY(DATE(Calendrier8ans,OptionCalendrier8mois,1),OptionJoursemaine)</f>
        <v>45866</v>
      </c>
      <c r="C101" s="11">
        <f ca="1"/>
        <v>45867</v>
      </c>
      <c r="D101" s="11">
        <f ca="1"/>
        <v>45868</v>
      </c>
      <c r="E101" s="11">
        <f ca="1"/>
        <v>45869</v>
      </c>
      <c r="F101" s="11">
        <f ca="1"/>
        <v>45870</v>
      </c>
      <c r="G101" s="11">
        <f ca="1"/>
        <v>45871</v>
      </c>
      <c r="H101" s="12">
        <f ca="1"/>
        <v>45872</v>
      </c>
    </row>
    <row r="102" spans="1:9" ht="56.25" customHeight="1" x14ac:dyDescent="0.25">
      <c r="B102" s="7"/>
      <c r="C102" s="7"/>
      <c r="D102" s="7"/>
      <c r="E102" s="7"/>
      <c r="F102" s="7"/>
      <c r="G102" s="7"/>
      <c r="H102" s="8"/>
    </row>
    <row r="103" spans="1:9" ht="16.5" customHeight="1" x14ac:dyDescent="0.25">
      <c r="B103" s="11">
        <f t="array" aca="1" ref="B103:H103" ca="1">Jours+8+DATE(Calendrier8ans,OptionCalendrier8mois,1)-WEEKDAY(DATE(Calendrier8ans,OptionCalendrier8mois,1),OptionJoursemaine)</f>
        <v>45873</v>
      </c>
      <c r="C103" s="11">
        <f ca="1"/>
        <v>45874</v>
      </c>
      <c r="D103" s="11">
        <f ca="1"/>
        <v>45875</v>
      </c>
      <c r="E103" s="11">
        <f ca="1"/>
        <v>45876</v>
      </c>
      <c r="F103" s="11">
        <f ca="1"/>
        <v>45877</v>
      </c>
      <c r="G103" s="11">
        <f ca="1"/>
        <v>45878</v>
      </c>
      <c r="H103" s="12">
        <f ca="1"/>
        <v>45879</v>
      </c>
    </row>
    <row r="104" spans="1:9" ht="56.25" customHeight="1" x14ac:dyDescent="0.25">
      <c r="B104" s="7"/>
      <c r="C104" s="7"/>
      <c r="D104" s="7"/>
      <c r="E104" s="7" t="s">
        <v>3</v>
      </c>
      <c r="F104" s="7" t="s">
        <v>3</v>
      </c>
      <c r="G104" s="7" t="s">
        <v>3</v>
      </c>
      <c r="H104" s="13" t="s">
        <v>3</v>
      </c>
      <c r="I104" s="14"/>
    </row>
    <row r="105" spans="1:9" ht="16.5" customHeight="1" x14ac:dyDescent="0.25">
      <c r="B105" s="11">
        <f t="array" aca="1" ref="B105:H105" ca="1">Jours+15+DATE(Calendrier8ans,OptionCalendrier8mois,1)-WEEKDAY(DATE(Calendrier8ans,OptionCalendrier8mois,1),OptionJoursemaine)</f>
        <v>45880</v>
      </c>
      <c r="C105" s="11">
        <f ca="1"/>
        <v>45881</v>
      </c>
      <c r="D105" s="11">
        <f ca="1"/>
        <v>45882</v>
      </c>
      <c r="E105" s="11">
        <f ca="1"/>
        <v>45883</v>
      </c>
      <c r="F105" s="11">
        <f ca="1"/>
        <v>45884</v>
      </c>
      <c r="G105" s="11">
        <f ca="1"/>
        <v>45885</v>
      </c>
      <c r="H105" s="12">
        <f ca="1"/>
        <v>45886</v>
      </c>
    </row>
    <row r="106" spans="1:9" ht="56.25" customHeight="1" x14ac:dyDescent="0.25">
      <c r="B106" s="7"/>
      <c r="C106" s="7"/>
      <c r="D106" s="7"/>
      <c r="E106" s="7"/>
      <c r="F106" s="7"/>
      <c r="G106" s="7"/>
      <c r="H106" s="8"/>
    </row>
    <row r="107" spans="1:9" ht="16.5" customHeight="1" x14ac:dyDescent="0.25">
      <c r="B107" s="11">
        <f t="array" aca="1" ref="B107:H107" ca="1">Jours+22+DATE(Calendrier8ans,OptionCalendrier8mois,1)-WEEKDAY(DATE(Calendrier8ans,OptionCalendrier8mois,1),OptionJoursemaine)</f>
        <v>45887</v>
      </c>
      <c r="C107" s="11">
        <f ca="1"/>
        <v>45888</v>
      </c>
      <c r="D107" s="11">
        <f ca="1"/>
        <v>45889</v>
      </c>
      <c r="E107" s="11">
        <f ca="1"/>
        <v>45890</v>
      </c>
      <c r="F107" s="11">
        <f ca="1"/>
        <v>45891</v>
      </c>
      <c r="G107" s="11">
        <f ca="1"/>
        <v>45892</v>
      </c>
      <c r="H107" s="12">
        <f ca="1"/>
        <v>45893</v>
      </c>
    </row>
    <row r="108" spans="1:9" ht="56.25" customHeight="1" x14ac:dyDescent="0.25">
      <c r="B108" s="7"/>
      <c r="C108" s="7"/>
      <c r="D108" s="7"/>
      <c r="E108" s="7"/>
      <c r="F108" s="7"/>
      <c r="G108" s="7"/>
      <c r="H108" s="8"/>
    </row>
    <row r="109" spans="1:9" ht="16.5" customHeight="1" x14ac:dyDescent="0.25">
      <c r="B109" s="11">
        <f t="array" aca="1" ref="B109:H109" ca="1">Jours+29+DATE(Calendrier8ans,OptionCalendrier8mois,1)-WEEKDAY(DATE(Calendrier8ans,OptionCalendrier8mois,1),OptionJoursemaine)</f>
        <v>45894</v>
      </c>
      <c r="C109" s="11">
        <f ca="1"/>
        <v>45895</v>
      </c>
      <c r="D109" s="11">
        <f ca="1"/>
        <v>45896</v>
      </c>
      <c r="E109" s="11">
        <f ca="1"/>
        <v>45897</v>
      </c>
      <c r="F109" s="11">
        <f ca="1"/>
        <v>45898</v>
      </c>
      <c r="G109" s="11">
        <f ca="1"/>
        <v>45899</v>
      </c>
      <c r="H109" s="12">
        <f ca="1"/>
        <v>45900</v>
      </c>
    </row>
    <row r="110" spans="1:9" ht="57" customHeight="1" x14ac:dyDescent="0.25">
      <c r="B110" s="7"/>
      <c r="C110" s="7"/>
      <c r="D110" s="7"/>
      <c r="E110" s="7"/>
      <c r="F110" s="7"/>
      <c r="G110" s="7"/>
      <c r="H110" s="9"/>
    </row>
    <row r="111" spans="1:9" ht="16.5" customHeight="1" x14ac:dyDescent="0.25">
      <c r="B111" s="11">
        <f t="array" aca="1" ref="B111:C111" ca="1">Jours+36+DATE(Calendrier8ans,OptionCalendrier8mois,1)-WEEKDAY(DATE(Calendrier8ans,OptionCalendrier8mois,1),OptionJoursemaine)</f>
        <v>45901</v>
      </c>
      <c r="C111" s="11">
        <f ca="1"/>
        <v>45902</v>
      </c>
      <c r="D111" s="25" t="s">
        <v>1</v>
      </c>
      <c r="E111" s="26"/>
      <c r="F111" s="26"/>
      <c r="G111" s="26"/>
      <c r="H111" s="26"/>
    </row>
    <row r="112" spans="1:9" ht="63.75" customHeight="1" x14ac:dyDescent="0.25">
      <c r="B112" s="7"/>
      <c r="C112" s="7"/>
      <c r="D112" s="24"/>
      <c r="E112" s="24"/>
      <c r="F112" s="24"/>
      <c r="G112" s="24"/>
      <c r="H112" s="24"/>
    </row>
    <row r="113" spans="1:9" ht="54" customHeight="1" x14ac:dyDescent="0.7">
      <c r="A113" s="2"/>
      <c r="B113" s="1">
        <f ca="1">YEAR(DATE(Calendrier8ans,OptionCalendrier8mois+1,1))</f>
        <v>2025</v>
      </c>
      <c r="C113" s="27" t="str">
        <f ca="1">TEXT(DATE(Calendrier8ans,OptionCalendrier8mois+1,1),"mmmm")</f>
        <v>septembre</v>
      </c>
      <c r="D113" s="27"/>
      <c r="E113" s="27"/>
      <c r="F113" s="6"/>
      <c r="G113" s="6"/>
      <c r="H113" s="2"/>
    </row>
    <row r="114" spans="1:9" ht="14.25" customHeight="1" x14ac:dyDescent="0.25">
      <c r="A114" s="3"/>
      <c r="B114" s="4" t="str">
        <f t="shared" ref="B114:H114" ca="1" si="8">UPPER(TEXT(B115,"jjjj"))</f>
        <v>LUNDI</v>
      </c>
      <c r="C114" s="5" t="str">
        <f t="shared" ca="1" si="8"/>
        <v>MARDI</v>
      </c>
      <c r="D114" s="4" t="str">
        <f t="shared" ca="1" si="8"/>
        <v>MERCREDI</v>
      </c>
      <c r="E114" s="5" t="str">
        <f t="shared" ca="1" si="8"/>
        <v>JEUDI</v>
      </c>
      <c r="F114" s="4" t="str">
        <f t="shared" ca="1" si="8"/>
        <v>VENDREDI</v>
      </c>
      <c r="G114" s="5" t="str">
        <f t="shared" ca="1" si="8"/>
        <v>SAMEDI</v>
      </c>
      <c r="H114" s="4" t="str">
        <f t="shared" ca="1" si="8"/>
        <v>DIMANCHE</v>
      </c>
    </row>
    <row r="115" spans="1:9" ht="16.5" customHeight="1" x14ac:dyDescent="0.25">
      <c r="B115" s="11">
        <f t="array" aca="1" ref="B115:H115" ca="1">Jours+1+DATE(Calendrier9ans,OptionCalendrier9mois,1)-WEEKDAY(DATE(Calendrier9ans,OptionCalendrier9mois,1),OptionJoursemaine)</f>
        <v>45901</v>
      </c>
      <c r="C115" s="11">
        <f ca="1"/>
        <v>45902</v>
      </c>
      <c r="D115" s="11">
        <f ca="1"/>
        <v>45903</v>
      </c>
      <c r="E115" s="11">
        <f ca="1"/>
        <v>45904</v>
      </c>
      <c r="F115" s="11">
        <f ca="1"/>
        <v>45905</v>
      </c>
      <c r="G115" s="11">
        <f ca="1"/>
        <v>45906</v>
      </c>
      <c r="H115" s="12">
        <f ca="1"/>
        <v>45907</v>
      </c>
    </row>
    <row r="116" spans="1:9" ht="56.25" customHeight="1" x14ac:dyDescent="0.25">
      <c r="B116" s="7"/>
      <c r="C116" s="7"/>
      <c r="D116" s="7"/>
      <c r="E116" s="7"/>
      <c r="F116" s="7" t="s">
        <v>3</v>
      </c>
      <c r="G116" s="7" t="s">
        <v>3</v>
      </c>
      <c r="H116" s="13" t="s">
        <v>3</v>
      </c>
      <c r="I116" s="14"/>
    </row>
    <row r="117" spans="1:9" ht="16.5" customHeight="1" x14ac:dyDescent="0.25">
      <c r="B117" s="11">
        <f t="array" aca="1" ref="B117:H117" ca="1">Jours+8+DATE(Calendrier9ans,OptionCalendrier9mois,1)-WEEKDAY(DATE(Calendrier9ans,OptionCalendrier9mois,1),OptionJoursemaine)</f>
        <v>45908</v>
      </c>
      <c r="C117" s="11">
        <f ca="1"/>
        <v>45909</v>
      </c>
      <c r="D117" s="11">
        <f ca="1"/>
        <v>45910</v>
      </c>
      <c r="E117" s="11">
        <f ca="1"/>
        <v>45911</v>
      </c>
      <c r="F117" s="11">
        <f ca="1"/>
        <v>45912</v>
      </c>
      <c r="G117" s="11">
        <f ca="1"/>
        <v>45913</v>
      </c>
      <c r="H117" s="12">
        <f ca="1"/>
        <v>45914</v>
      </c>
    </row>
    <row r="118" spans="1:9" ht="56.25" customHeight="1" x14ac:dyDescent="0.25">
      <c r="B118" s="7"/>
      <c r="C118" s="7"/>
      <c r="D118" s="7"/>
      <c r="E118" s="7"/>
      <c r="F118" s="7"/>
      <c r="G118" s="7"/>
      <c r="H118" s="8"/>
    </row>
    <row r="119" spans="1:9" ht="16.5" customHeight="1" x14ac:dyDescent="0.25">
      <c r="B119" s="11">
        <f t="array" aca="1" ref="B119:H119" ca="1">Jours+15+DATE(Calendrier9ans,OptionCalendrier9mois,1)-WEEKDAY(DATE(Calendrier9ans,OptionCalendrier9mois,1),OptionJoursemaine)</f>
        <v>45915</v>
      </c>
      <c r="C119" s="11">
        <f ca="1"/>
        <v>45916</v>
      </c>
      <c r="D119" s="11">
        <f ca="1"/>
        <v>45917</v>
      </c>
      <c r="E119" s="11">
        <f ca="1"/>
        <v>45918</v>
      </c>
      <c r="F119" s="11">
        <f ca="1"/>
        <v>45919</v>
      </c>
      <c r="G119" s="11">
        <f ca="1"/>
        <v>45920</v>
      </c>
      <c r="H119" s="12">
        <f ca="1"/>
        <v>45921</v>
      </c>
    </row>
    <row r="120" spans="1:9" ht="56.25" customHeight="1" x14ac:dyDescent="0.25">
      <c r="B120" s="7"/>
      <c r="C120" s="7"/>
      <c r="D120" s="7"/>
      <c r="E120" s="7"/>
      <c r="F120" s="7"/>
      <c r="G120" s="7"/>
      <c r="H120" s="8"/>
    </row>
    <row r="121" spans="1:9" ht="16.5" customHeight="1" x14ac:dyDescent="0.25">
      <c r="B121" s="11">
        <f t="array" aca="1" ref="B121:H121" ca="1">Jours+22+DATE(Calendrier9ans,OptionCalendrier9mois,1)-WEEKDAY(DATE(Calendrier9ans,OptionCalendrier9mois,1),OptionJoursemaine)</f>
        <v>45922</v>
      </c>
      <c r="C121" s="11">
        <f ca="1"/>
        <v>45923</v>
      </c>
      <c r="D121" s="11">
        <f ca="1"/>
        <v>45924</v>
      </c>
      <c r="E121" s="11">
        <f ca="1"/>
        <v>45925</v>
      </c>
      <c r="F121" s="11">
        <f ca="1"/>
        <v>45926</v>
      </c>
      <c r="G121" s="11">
        <f ca="1"/>
        <v>45927</v>
      </c>
      <c r="H121" s="12">
        <f ca="1"/>
        <v>45928</v>
      </c>
    </row>
    <row r="122" spans="1:9" ht="56.25" customHeight="1" x14ac:dyDescent="0.25">
      <c r="B122" s="7"/>
      <c r="C122" s="7"/>
      <c r="D122" s="7"/>
      <c r="E122" s="7"/>
      <c r="F122" s="7"/>
      <c r="G122" s="7"/>
      <c r="H122" s="8"/>
    </row>
    <row r="123" spans="1:9" ht="16.5" customHeight="1" x14ac:dyDescent="0.25">
      <c r="B123" s="11">
        <f t="array" aca="1" ref="B123:H123" ca="1">Jours+29+DATE(Calendrier9ans,OptionCalendrier9mois,1)-WEEKDAY(DATE(Calendrier9ans,OptionCalendrier9mois,1),OptionJoursemaine)</f>
        <v>45929</v>
      </c>
      <c r="C123" s="11">
        <f ca="1"/>
        <v>45930</v>
      </c>
      <c r="D123" s="11">
        <f ca="1"/>
        <v>45931</v>
      </c>
      <c r="E123" s="11">
        <f ca="1"/>
        <v>45932</v>
      </c>
      <c r="F123" s="11">
        <f ca="1"/>
        <v>45933</v>
      </c>
      <c r="G123" s="11">
        <f ca="1"/>
        <v>45934</v>
      </c>
      <c r="H123" s="12">
        <f ca="1"/>
        <v>45935</v>
      </c>
    </row>
    <row r="124" spans="1:9" ht="57" customHeight="1" x14ac:dyDescent="0.25">
      <c r="B124" s="7"/>
      <c r="C124" s="7"/>
      <c r="D124" s="7"/>
      <c r="E124" s="7"/>
      <c r="F124" s="7"/>
      <c r="G124" s="7"/>
      <c r="H124" s="9"/>
    </row>
    <row r="125" spans="1:9" ht="16.5" customHeight="1" x14ac:dyDescent="0.25">
      <c r="B125" s="11">
        <f t="array" aca="1" ref="B125:C125" ca="1">Jours+36+DATE(Calendrier9ans,OptionCalendrier9mois,1)-WEEKDAY(DATE(Calendrier9ans,OptionCalendrier9mois,1),OptionJoursemaine)</f>
        <v>45936</v>
      </c>
      <c r="C125" s="11">
        <f ca="1"/>
        <v>45937</v>
      </c>
      <c r="D125" s="25" t="s">
        <v>1</v>
      </c>
      <c r="E125" s="26"/>
      <c r="F125" s="26"/>
      <c r="G125" s="26"/>
      <c r="H125" s="26"/>
    </row>
    <row r="126" spans="1:9" ht="63.75" customHeight="1" x14ac:dyDescent="0.25">
      <c r="B126" s="7"/>
      <c r="C126" s="7"/>
      <c r="D126" s="24"/>
      <c r="E126" s="24"/>
      <c r="F126" s="24"/>
      <c r="G126" s="24"/>
      <c r="H126" s="24"/>
    </row>
    <row r="127" spans="1:9" ht="54" customHeight="1" x14ac:dyDescent="0.7">
      <c r="A127" s="2"/>
      <c r="B127" s="1">
        <f ca="1">YEAR(DATE(Calendrier9ans,OptionCalendrier9mois+1,1))</f>
        <v>2025</v>
      </c>
      <c r="C127" s="27" t="str">
        <f ca="1">TEXT(DATE(Calendrier9ans,OptionCalendrier9mois+1,1),"mmmm")</f>
        <v>octobre</v>
      </c>
      <c r="D127" s="27"/>
      <c r="E127" s="27"/>
      <c r="F127" s="6"/>
      <c r="G127" s="6"/>
      <c r="H127" s="2"/>
    </row>
    <row r="128" spans="1:9" ht="14.25" customHeight="1" x14ac:dyDescent="0.25">
      <c r="A128" s="3"/>
      <c r="B128" s="4" t="str">
        <f t="shared" ref="B128:H128" ca="1" si="9">UPPER(TEXT(B129,"jjjj"))</f>
        <v>LUNDI</v>
      </c>
      <c r="C128" s="5" t="str">
        <f t="shared" ca="1" si="9"/>
        <v>MARDI</v>
      </c>
      <c r="D128" s="4" t="str">
        <f t="shared" ca="1" si="9"/>
        <v>MERCREDI</v>
      </c>
      <c r="E128" s="5" t="str">
        <f t="shared" ca="1" si="9"/>
        <v>JEUDI</v>
      </c>
      <c r="F128" s="4" t="str">
        <f t="shared" ca="1" si="9"/>
        <v>VENDREDI</v>
      </c>
      <c r="G128" s="5" t="str">
        <f t="shared" ca="1" si="9"/>
        <v>SAMEDI</v>
      </c>
      <c r="H128" s="4" t="str">
        <f t="shared" ca="1" si="9"/>
        <v>DIMANCHE</v>
      </c>
    </row>
    <row r="129" spans="2:9" ht="16.5" customHeight="1" x14ac:dyDescent="0.25">
      <c r="B129" s="11">
        <f t="array" aca="1" ref="B129:H129" ca="1">Jours+1+DATE(Calendrier10ans,OptionCalendrier10mois,1)-WEEKDAY(DATE(Calendrier10ans,OptionCalendrier10mois,1),OptionJoursemaine)</f>
        <v>45929</v>
      </c>
      <c r="C129" s="11">
        <f ca="1"/>
        <v>45930</v>
      </c>
      <c r="D129" s="11">
        <f ca="1"/>
        <v>45931</v>
      </c>
      <c r="E129" s="11">
        <f ca="1"/>
        <v>45932</v>
      </c>
      <c r="F129" s="11">
        <f ca="1"/>
        <v>45933</v>
      </c>
      <c r="G129" s="11">
        <f ca="1"/>
        <v>45934</v>
      </c>
      <c r="H129" s="12">
        <f ca="1"/>
        <v>45935</v>
      </c>
    </row>
    <row r="130" spans="2:9" ht="56.25" customHeight="1" x14ac:dyDescent="0.25">
      <c r="B130" s="7"/>
      <c r="C130" s="7"/>
      <c r="D130" s="7"/>
      <c r="E130" s="7"/>
      <c r="F130" s="7"/>
      <c r="G130" s="7"/>
      <c r="H130" s="8"/>
    </row>
    <row r="131" spans="2:9" ht="16.5" customHeight="1" x14ac:dyDescent="0.25">
      <c r="B131" s="11">
        <f t="array" aca="1" ref="B131:H131" ca="1">Jours+8+DATE(Calendrier10ans,OptionCalendrier10mois,1)-WEEKDAY(DATE(Calendrier10ans,OptionCalendrier10mois,1),OptionJoursemaine)</f>
        <v>45936</v>
      </c>
      <c r="C131" s="11">
        <f ca="1"/>
        <v>45937</v>
      </c>
      <c r="D131" s="11">
        <f ca="1"/>
        <v>45938</v>
      </c>
      <c r="E131" s="11">
        <f ca="1"/>
        <v>45939</v>
      </c>
      <c r="F131" s="11">
        <f ca="1"/>
        <v>45940</v>
      </c>
      <c r="G131" s="11">
        <f ca="1"/>
        <v>45941</v>
      </c>
      <c r="H131" s="12">
        <f ca="1"/>
        <v>45942</v>
      </c>
    </row>
    <row r="132" spans="2:9" ht="56.25" customHeight="1" x14ac:dyDescent="0.25">
      <c r="B132" s="7"/>
      <c r="C132" s="7"/>
      <c r="D132" s="7"/>
      <c r="E132" s="7"/>
      <c r="F132" s="7"/>
      <c r="G132" s="7" t="s">
        <v>4</v>
      </c>
      <c r="H132" s="13" t="s">
        <v>4</v>
      </c>
      <c r="I132" s="14"/>
    </row>
    <row r="133" spans="2:9" ht="16.5" customHeight="1" x14ac:dyDescent="0.25">
      <c r="B133" s="11">
        <f t="array" aca="1" ref="B133:H133" ca="1">Jours+15+DATE(Calendrier10ans,OptionCalendrier10mois,1)-WEEKDAY(DATE(Calendrier10ans,OptionCalendrier10mois,1),OptionJoursemaine)</f>
        <v>45943</v>
      </c>
      <c r="C133" s="11">
        <f ca="1"/>
        <v>45944</v>
      </c>
      <c r="D133" s="11">
        <f ca="1"/>
        <v>45945</v>
      </c>
      <c r="E133" s="11">
        <f ca="1"/>
        <v>45946</v>
      </c>
      <c r="F133" s="11">
        <f ca="1"/>
        <v>45947</v>
      </c>
      <c r="G133" s="11">
        <f ca="1"/>
        <v>45948</v>
      </c>
      <c r="H133" s="12">
        <f ca="1"/>
        <v>45949</v>
      </c>
    </row>
    <row r="134" spans="2:9" ht="56.25" customHeight="1" x14ac:dyDescent="0.25">
      <c r="B134" s="7"/>
      <c r="C134" s="7"/>
      <c r="D134" s="7"/>
      <c r="E134" s="7"/>
      <c r="F134" s="7"/>
      <c r="G134" s="7"/>
      <c r="H134" s="8"/>
    </row>
    <row r="135" spans="2:9" ht="16.5" customHeight="1" x14ac:dyDescent="0.25">
      <c r="B135" s="11">
        <f t="array" aca="1" ref="B135:H135" ca="1">Jours+22+DATE(Calendrier10ans,OptionCalendrier10mois,1)-WEEKDAY(DATE(Calendrier10ans,OptionCalendrier10mois,1),OptionJoursemaine)</f>
        <v>45950</v>
      </c>
      <c r="C135" s="11">
        <f ca="1"/>
        <v>45951</v>
      </c>
      <c r="D135" s="11">
        <f ca="1"/>
        <v>45952</v>
      </c>
      <c r="E135" s="11">
        <f ca="1"/>
        <v>45953</v>
      </c>
      <c r="F135" s="11">
        <f ca="1"/>
        <v>45954</v>
      </c>
      <c r="G135" s="11">
        <f ca="1"/>
        <v>45955</v>
      </c>
      <c r="H135" s="12">
        <f ca="1"/>
        <v>45956</v>
      </c>
    </row>
    <row r="136" spans="2:9" ht="56.25" customHeight="1" x14ac:dyDescent="0.25">
      <c r="B136" s="7"/>
      <c r="C136" s="7"/>
      <c r="D136" s="7"/>
      <c r="E136" s="7"/>
      <c r="F136" s="7"/>
      <c r="G136" s="7"/>
      <c r="H136" s="8"/>
    </row>
    <row r="137" spans="2:9" ht="16.5" customHeight="1" x14ac:dyDescent="0.25">
      <c r="B137" s="11">
        <f t="array" aca="1" ref="B137:H137" ca="1">Jours+29+DATE(Calendrier10ans,OptionCalendrier10mois,1)-WEEKDAY(DATE(Calendrier10ans,OptionCalendrier10mois,1),OptionJoursemaine)</f>
        <v>45957</v>
      </c>
      <c r="C137" s="11">
        <f ca="1"/>
        <v>45958</v>
      </c>
      <c r="D137" s="11">
        <f ca="1"/>
        <v>45959</v>
      </c>
      <c r="E137" s="11">
        <f ca="1"/>
        <v>45960</v>
      </c>
      <c r="F137" s="11">
        <f ca="1"/>
        <v>45961</v>
      </c>
      <c r="G137" s="11">
        <f ca="1"/>
        <v>45962</v>
      </c>
      <c r="H137" s="12">
        <f ca="1"/>
        <v>45963</v>
      </c>
    </row>
    <row r="138" spans="2:9" ht="57" customHeight="1" x14ac:dyDescent="0.25">
      <c r="B138" s="7"/>
      <c r="C138" s="7"/>
      <c r="D138" s="7"/>
      <c r="E138" s="7"/>
      <c r="F138" s="7"/>
      <c r="G138" s="7"/>
      <c r="H138" s="9"/>
    </row>
    <row r="139" spans="2:9" ht="16.5" customHeight="1" x14ac:dyDescent="0.25">
      <c r="B139" s="11">
        <f t="array" aca="1" ref="B139:C139" ca="1">Jours+36+DATE(Calendrier10ans,OptionCalendrier10mois,1)-WEEKDAY(DATE(Calendrier10ans,OptionCalendrier10mois,1),OptionJoursemaine)</f>
        <v>45964</v>
      </c>
      <c r="C139" s="11">
        <f ca="1"/>
        <v>45965</v>
      </c>
      <c r="D139" s="25" t="s">
        <v>1</v>
      </c>
      <c r="E139" s="26"/>
      <c r="F139" s="26"/>
      <c r="G139" s="26"/>
      <c r="H139" s="26"/>
    </row>
    <row r="140" spans="2:9" ht="63.75" customHeight="1" x14ac:dyDescent="0.25">
      <c r="B140" s="7"/>
      <c r="C140" s="7"/>
      <c r="D140" s="24"/>
      <c r="E140" s="24"/>
      <c r="F140" s="24"/>
      <c r="G140" s="24"/>
      <c r="H140" s="24"/>
    </row>
    <row r="141" spans="2:9" ht="54" customHeight="1" x14ac:dyDescent="0.7">
      <c r="B141" s="1">
        <f ca="1">YEAR(DATE(Calendrier10ans,OptionCalendrier10mois+1,1))</f>
        <v>2025</v>
      </c>
      <c r="C141" s="27" t="str">
        <f ca="1">TEXT(DATE(Calendrier10ans,OptionCalendrier10mois+1,1),"mmmm")</f>
        <v>novembre</v>
      </c>
      <c r="D141" s="27"/>
      <c r="E141" s="27"/>
      <c r="F141" s="6"/>
      <c r="G141" s="6"/>
      <c r="H141" s="2"/>
    </row>
    <row r="142" spans="2:9" ht="14.25" customHeight="1" x14ac:dyDescent="0.25">
      <c r="B142" s="4" t="str">
        <f t="shared" ref="B142:H142" ca="1" si="10">UPPER(TEXT(B143,"jjjj"))</f>
        <v>LUNDI</v>
      </c>
      <c r="C142" s="5" t="str">
        <f t="shared" ca="1" si="10"/>
        <v>MARDI</v>
      </c>
      <c r="D142" s="4" t="str">
        <f t="shared" ca="1" si="10"/>
        <v>MERCREDI</v>
      </c>
      <c r="E142" s="5" t="str">
        <f t="shared" ca="1" si="10"/>
        <v>JEUDI</v>
      </c>
      <c r="F142" s="4" t="str">
        <f t="shared" ca="1" si="10"/>
        <v>VENDREDI</v>
      </c>
      <c r="G142" s="5" t="str">
        <f t="shared" ca="1" si="10"/>
        <v>SAMEDI</v>
      </c>
      <c r="H142" s="4" t="str">
        <f t="shared" ca="1" si="10"/>
        <v>DIMANCHE</v>
      </c>
    </row>
    <row r="143" spans="2:9" ht="16.5" customHeight="1" x14ac:dyDescent="0.25">
      <c r="B143" s="11">
        <f t="array" aca="1" ref="B143:H143" ca="1">Jours+1+DATE(Calendrier11ans,OptionCalendrier11mois,1)-WEEKDAY(DATE(Calendrier11ans,OptionCalendrier11mois,1),OptionJoursemaine)</f>
        <v>45957</v>
      </c>
      <c r="C143" s="11">
        <f ca="1"/>
        <v>45958</v>
      </c>
      <c r="D143" s="11">
        <f ca="1"/>
        <v>45959</v>
      </c>
      <c r="E143" s="11">
        <f ca="1"/>
        <v>45960</v>
      </c>
      <c r="F143" s="11">
        <f ca="1"/>
        <v>45961</v>
      </c>
      <c r="G143" s="11">
        <f ca="1"/>
        <v>45962</v>
      </c>
      <c r="H143" s="12">
        <f ca="1"/>
        <v>45963</v>
      </c>
    </row>
    <row r="144" spans="2:9" ht="66.75" customHeight="1" x14ac:dyDescent="0.25">
      <c r="B144" s="7"/>
      <c r="C144" s="7" t="s">
        <v>5</v>
      </c>
      <c r="D144" s="7" t="s">
        <v>5</v>
      </c>
      <c r="E144" s="7" t="s">
        <v>6</v>
      </c>
      <c r="F144" s="7" t="s">
        <v>5</v>
      </c>
      <c r="G144" s="7" t="s">
        <v>7</v>
      </c>
      <c r="H144" s="13" t="s">
        <v>7</v>
      </c>
      <c r="I144" s="14"/>
    </row>
    <row r="145" spans="2:8" ht="16.5" customHeight="1" x14ac:dyDescent="0.25">
      <c r="B145" s="11">
        <f t="array" aca="1" ref="B145:H145" ca="1">Jours+8+DATE(Calendrier11ans,OptionCalendrier11mois,1)-WEEKDAY(DATE(Calendrier11ans,OptionCalendrier11mois,1),OptionJoursemaine)</f>
        <v>45964</v>
      </c>
      <c r="C145" s="11">
        <f ca="1"/>
        <v>45965</v>
      </c>
      <c r="D145" s="11">
        <f ca="1"/>
        <v>45966</v>
      </c>
      <c r="E145" s="11">
        <f ca="1"/>
        <v>45967</v>
      </c>
      <c r="F145" s="11">
        <f ca="1"/>
        <v>45968</v>
      </c>
      <c r="G145" s="11">
        <f ca="1"/>
        <v>45969</v>
      </c>
      <c r="H145" s="12">
        <f ca="1"/>
        <v>45970</v>
      </c>
    </row>
    <row r="146" spans="2:8" ht="56.25" customHeight="1" x14ac:dyDescent="0.25">
      <c r="B146" s="7"/>
      <c r="C146" s="7"/>
      <c r="D146" s="7"/>
      <c r="E146" s="7"/>
      <c r="F146" s="7"/>
      <c r="G146" s="7"/>
      <c r="H146" s="8"/>
    </row>
    <row r="147" spans="2:8" ht="16.5" customHeight="1" x14ac:dyDescent="0.25">
      <c r="B147" s="11">
        <f t="array" aca="1" ref="B147:H147" ca="1">Jours+15+DATE(Calendrier11ans,OptionCalendrier11mois,1)-WEEKDAY(DATE(Calendrier11ans,OptionCalendrier11mois,1),OptionJoursemaine)</f>
        <v>45971</v>
      </c>
      <c r="C147" s="11">
        <f ca="1"/>
        <v>45972</v>
      </c>
      <c r="D147" s="11">
        <f ca="1"/>
        <v>45973</v>
      </c>
      <c r="E147" s="11">
        <f ca="1"/>
        <v>45974</v>
      </c>
      <c r="F147" s="11">
        <f ca="1"/>
        <v>45975</v>
      </c>
      <c r="G147" s="11">
        <f ca="1"/>
        <v>45976</v>
      </c>
      <c r="H147" s="12">
        <f ca="1"/>
        <v>45977</v>
      </c>
    </row>
    <row r="148" spans="2:8" ht="56.25" customHeight="1" x14ac:dyDescent="0.25">
      <c r="B148" s="7"/>
      <c r="C148" s="7"/>
      <c r="D148" s="7"/>
      <c r="E148" s="7"/>
      <c r="F148" s="7" t="s">
        <v>8</v>
      </c>
      <c r="G148" s="7"/>
      <c r="H148" s="8" t="s">
        <v>9</v>
      </c>
    </row>
    <row r="149" spans="2:8" ht="16.5" customHeight="1" x14ac:dyDescent="0.25">
      <c r="B149" s="11">
        <f t="array" aca="1" ref="B149:H149" ca="1">Jours+22+DATE(Calendrier11ans,OptionCalendrier11mois,1)-WEEKDAY(DATE(Calendrier11ans,OptionCalendrier11mois,1),OptionJoursemaine)</f>
        <v>45978</v>
      </c>
      <c r="C149" s="11">
        <f ca="1"/>
        <v>45979</v>
      </c>
      <c r="D149" s="11">
        <f ca="1"/>
        <v>45980</v>
      </c>
      <c r="E149" s="11">
        <f ca="1"/>
        <v>45981</v>
      </c>
      <c r="F149" s="11">
        <f ca="1"/>
        <v>45982</v>
      </c>
      <c r="G149" s="11">
        <f ca="1"/>
        <v>45983</v>
      </c>
      <c r="H149" s="12">
        <f ca="1"/>
        <v>45984</v>
      </c>
    </row>
    <row r="150" spans="2:8" ht="56.25" customHeight="1" x14ac:dyDescent="0.25">
      <c r="B150" s="7"/>
      <c r="C150" s="7"/>
      <c r="D150" s="7"/>
      <c r="E150" s="7"/>
      <c r="F150" s="7"/>
      <c r="G150" s="7"/>
      <c r="H150" s="8"/>
    </row>
    <row r="151" spans="2:8" ht="16.5" customHeight="1" x14ac:dyDescent="0.25">
      <c r="B151" s="11">
        <f t="array" aca="1" ref="B151:H151" ca="1">Jours+29+DATE(Calendrier11ans,OptionCalendrier11mois,1)-WEEKDAY(DATE(Calendrier11ans,OptionCalendrier11mois,1),OptionJoursemaine)</f>
        <v>45985</v>
      </c>
      <c r="C151" s="11">
        <f ca="1"/>
        <v>45986</v>
      </c>
      <c r="D151" s="11">
        <f ca="1"/>
        <v>45987</v>
      </c>
      <c r="E151" s="11">
        <f ca="1"/>
        <v>45988</v>
      </c>
      <c r="F151" s="11">
        <f ca="1"/>
        <v>45989</v>
      </c>
      <c r="G151" s="11">
        <f ca="1"/>
        <v>45990</v>
      </c>
      <c r="H151" s="12">
        <f ca="1"/>
        <v>45991</v>
      </c>
    </row>
    <row r="152" spans="2:8" ht="57" customHeight="1" x14ac:dyDescent="0.25">
      <c r="B152" s="7"/>
      <c r="C152" s="7"/>
      <c r="D152" s="7"/>
      <c r="E152" s="7"/>
      <c r="F152" s="7"/>
      <c r="G152" s="7"/>
      <c r="H152" s="9"/>
    </row>
    <row r="153" spans="2:8" ht="16.5" customHeight="1" x14ac:dyDescent="0.25">
      <c r="B153" s="11">
        <f t="array" aca="1" ref="B153:C153" ca="1">Jours+36+DATE(Calendrier11ans,OptionCalendrier11mois,1)-WEEKDAY(DATE(Calendrier11ans,OptionCalendrier11mois,1),OptionJoursemaine)</f>
        <v>45992</v>
      </c>
      <c r="C153" s="11">
        <f ca="1"/>
        <v>45993</v>
      </c>
      <c r="D153" s="25" t="s">
        <v>1</v>
      </c>
      <c r="E153" s="26"/>
      <c r="F153" s="26"/>
      <c r="G153" s="26"/>
      <c r="H153" s="26"/>
    </row>
    <row r="154" spans="2:8" ht="63.75" customHeight="1" x14ac:dyDescent="0.25">
      <c r="B154" s="7"/>
      <c r="C154" s="7"/>
      <c r="D154" s="24"/>
      <c r="E154" s="24"/>
      <c r="F154" s="24"/>
      <c r="G154" s="24"/>
      <c r="H154" s="24"/>
    </row>
    <row r="155" spans="2:8" ht="54" customHeight="1" x14ac:dyDescent="0.7">
      <c r="B155" s="1">
        <f ca="1">YEAR(DATE(Calendrier11ans,OptionCalendrier11mois+1,1))</f>
        <v>2025</v>
      </c>
      <c r="C155" s="27" t="str">
        <f ca="1">TEXT(DATE(Calendrier11ans,OptionCalendrier11mois+1,1),"mmmm")</f>
        <v>décembre</v>
      </c>
      <c r="D155" s="27"/>
      <c r="E155" s="27"/>
      <c r="F155" s="6"/>
      <c r="G155" s="6"/>
      <c r="H155" s="2"/>
    </row>
    <row r="156" spans="2:8" ht="14.25" customHeight="1" x14ac:dyDescent="0.25">
      <c r="B156" s="4" t="str">
        <f t="shared" ref="B156:H156" ca="1" si="11">UPPER(TEXT(B157,"jjjj"))</f>
        <v>LUNDI</v>
      </c>
      <c r="C156" s="5" t="str">
        <f t="shared" ca="1" si="11"/>
        <v>MARDI</v>
      </c>
      <c r="D156" s="4" t="str">
        <f t="shared" ca="1" si="11"/>
        <v>MERCREDI</v>
      </c>
      <c r="E156" s="5" t="str">
        <f t="shared" ca="1" si="11"/>
        <v>JEUDI</v>
      </c>
      <c r="F156" s="4" t="str">
        <f t="shared" ca="1" si="11"/>
        <v>VENDREDI</v>
      </c>
      <c r="G156" s="5" t="str">
        <f t="shared" ca="1" si="11"/>
        <v>SAMEDI</v>
      </c>
      <c r="H156" s="4" t="str">
        <f t="shared" ca="1" si="11"/>
        <v>DIMANCHE</v>
      </c>
    </row>
    <row r="157" spans="2:8" ht="16.5" customHeight="1" x14ac:dyDescent="0.25">
      <c r="B157" s="11">
        <f t="array" aca="1" ref="B157:H157" ca="1">Jours+1+DATE(Calendrier12ans,OptionCalendrier12mois,1)-WEEKDAY(DATE(Calendrier12ans,OptionCalendrier12mois,1),OptionJoursemaine)</f>
        <v>45992</v>
      </c>
      <c r="C157" s="11">
        <f ca="1"/>
        <v>45993</v>
      </c>
      <c r="D157" s="11">
        <f ca="1"/>
        <v>45994</v>
      </c>
      <c r="E157" s="11">
        <f ca="1"/>
        <v>45995</v>
      </c>
      <c r="F157" s="11">
        <f ca="1"/>
        <v>45996</v>
      </c>
      <c r="G157" s="11">
        <f ca="1"/>
        <v>45997</v>
      </c>
      <c r="H157" s="12">
        <f ca="1"/>
        <v>45998</v>
      </c>
    </row>
    <row r="158" spans="2:8" ht="56.25" customHeight="1" x14ac:dyDescent="0.25">
      <c r="B158" s="7"/>
      <c r="C158" s="7"/>
      <c r="D158" s="7"/>
      <c r="E158" s="7"/>
      <c r="F158" s="7"/>
      <c r="G158" s="7" t="s">
        <v>10</v>
      </c>
      <c r="H158" s="8"/>
    </row>
    <row r="159" spans="2:8" ht="16.5" customHeight="1" x14ac:dyDescent="0.25">
      <c r="B159" s="11">
        <f t="array" aca="1" ref="B159:H159" ca="1">Jours+8+DATE(Calendrier12ans,OptionCalendrier12mois,1)-WEEKDAY(DATE(Calendrier12ans,OptionCalendrier12mois,1),OptionJoursemaine)</f>
        <v>45999</v>
      </c>
      <c r="C159" s="11">
        <f ca="1"/>
        <v>46000</v>
      </c>
      <c r="D159" s="11">
        <f ca="1"/>
        <v>46001</v>
      </c>
      <c r="E159" s="11">
        <f ca="1"/>
        <v>46002</v>
      </c>
      <c r="F159" s="11">
        <f ca="1"/>
        <v>46003</v>
      </c>
      <c r="G159" s="11">
        <f ca="1"/>
        <v>46004</v>
      </c>
      <c r="H159" s="12">
        <f ca="1"/>
        <v>46005</v>
      </c>
    </row>
    <row r="160" spans="2:8" ht="56.25" customHeight="1" x14ac:dyDescent="0.25">
      <c r="B160" s="7"/>
      <c r="C160" s="7"/>
      <c r="D160" s="7"/>
      <c r="E160" s="7"/>
      <c r="F160" s="7"/>
      <c r="G160" s="7"/>
      <c r="H160" s="8"/>
    </row>
    <row r="161" spans="2:8" ht="16.5" customHeight="1" x14ac:dyDescent="0.25">
      <c r="B161" s="11">
        <f t="array" aca="1" ref="B161:H161" ca="1">Jours+15+DATE(Calendrier12ans,OptionCalendrier12mois,1)-WEEKDAY(DATE(Calendrier12ans,OptionCalendrier12mois,1),OptionJoursemaine)</f>
        <v>46006</v>
      </c>
      <c r="C161" s="11">
        <f ca="1"/>
        <v>46007</v>
      </c>
      <c r="D161" s="11">
        <f ca="1"/>
        <v>46008</v>
      </c>
      <c r="E161" s="11">
        <f ca="1"/>
        <v>46009</v>
      </c>
      <c r="F161" s="11">
        <f ca="1"/>
        <v>46010</v>
      </c>
      <c r="G161" s="11">
        <f ca="1"/>
        <v>46011</v>
      </c>
      <c r="H161" s="12">
        <f ca="1"/>
        <v>46012</v>
      </c>
    </row>
    <row r="162" spans="2:8" ht="56.25" customHeight="1" x14ac:dyDescent="0.25">
      <c r="B162" s="7"/>
      <c r="C162" s="7"/>
      <c r="D162" s="7"/>
      <c r="E162" s="7"/>
      <c r="F162" s="7"/>
      <c r="G162" s="7"/>
      <c r="H162" s="8"/>
    </row>
    <row r="163" spans="2:8" ht="16.5" customHeight="1" x14ac:dyDescent="0.25">
      <c r="B163" s="11">
        <f t="array" aca="1" ref="B163:H163" ca="1">Jours+22+DATE(Calendrier12ans,OptionCalendrier12mois,1)-WEEKDAY(DATE(Calendrier12ans,OptionCalendrier12mois,1),OptionJoursemaine)</f>
        <v>46013</v>
      </c>
      <c r="C163" s="11">
        <f ca="1"/>
        <v>46014</v>
      </c>
      <c r="D163" s="11">
        <f ca="1"/>
        <v>46015</v>
      </c>
      <c r="E163" s="11">
        <f ca="1"/>
        <v>46016</v>
      </c>
      <c r="F163" s="11">
        <f ca="1"/>
        <v>46017</v>
      </c>
      <c r="G163" s="11">
        <f ca="1"/>
        <v>46018</v>
      </c>
      <c r="H163" s="12">
        <f ca="1"/>
        <v>46019</v>
      </c>
    </row>
    <row r="164" spans="2:8" ht="56.25" customHeight="1" x14ac:dyDescent="0.25">
      <c r="B164" s="7" t="s">
        <v>11</v>
      </c>
      <c r="C164" s="7" t="s">
        <v>11</v>
      </c>
      <c r="D164" s="7" t="s">
        <v>11</v>
      </c>
      <c r="E164" s="7" t="s">
        <v>11</v>
      </c>
      <c r="F164" s="7" t="s">
        <v>11</v>
      </c>
      <c r="G164" s="7" t="s">
        <v>11</v>
      </c>
      <c r="H164" s="8"/>
    </row>
    <row r="165" spans="2:8" ht="16.5" customHeight="1" x14ac:dyDescent="0.25">
      <c r="B165" s="11">
        <f t="array" aca="1" ref="B165:H165" ca="1">Jours+29+DATE(Calendrier12ans,OptionCalendrier12mois,1)-WEEKDAY(DATE(Calendrier12ans,OptionCalendrier12mois,1),OptionJoursemaine)</f>
        <v>46020</v>
      </c>
      <c r="C165" s="11">
        <f ca="1"/>
        <v>46021</v>
      </c>
      <c r="D165" s="11">
        <f ca="1"/>
        <v>46022</v>
      </c>
      <c r="E165" s="11">
        <f ca="1"/>
        <v>46023</v>
      </c>
      <c r="F165" s="11">
        <f ca="1"/>
        <v>46024</v>
      </c>
      <c r="G165" s="11">
        <f ca="1"/>
        <v>46025</v>
      </c>
      <c r="H165" s="12">
        <f ca="1"/>
        <v>46026</v>
      </c>
    </row>
    <row r="166" spans="2:8" ht="57" customHeight="1" x14ac:dyDescent="0.25">
      <c r="B166" s="7"/>
      <c r="C166" s="7"/>
      <c r="D166" s="7"/>
      <c r="E166" s="7"/>
      <c r="F166" s="7"/>
      <c r="G166" s="7"/>
      <c r="H166" s="9"/>
    </row>
    <row r="167" spans="2:8" ht="16.5" customHeight="1" x14ac:dyDescent="0.25">
      <c r="B167" s="11">
        <f t="array" aca="1" ref="B167:C167" ca="1">Jours+36+DATE(Calendrier12ans,OptionCalendrier12mois,1)-WEEKDAY(DATE(Calendrier12ans,OptionCalendrier12mois,1),OptionJoursemaine)</f>
        <v>46027</v>
      </c>
      <c r="C167" s="11">
        <f ca="1"/>
        <v>46028</v>
      </c>
      <c r="D167" s="25" t="s">
        <v>1</v>
      </c>
      <c r="E167" s="26"/>
      <c r="F167" s="26"/>
      <c r="G167" s="26"/>
      <c r="H167" s="26"/>
    </row>
    <row r="168" spans="2:8" ht="63.75" customHeight="1" x14ac:dyDescent="0.25">
      <c r="B168" s="7"/>
      <c r="C168" s="7"/>
      <c r="D168" s="24"/>
      <c r="E168" s="24"/>
      <c r="F168" s="24"/>
      <c r="G168" s="24"/>
      <c r="H168" s="24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59" priority="38">
      <formula>MONTH(B3)&lt;&gt;OptionCalendrier1mois</formula>
    </cfRule>
  </conditionalFormatting>
  <conditionalFormatting sqref="B17:H17 B19:H19 B21:H21 B23:H23 B25:H25 B27:C27">
    <cfRule type="expression" dxfId="58" priority="27">
      <formula>MONTH(B17)&lt;&gt;OptionCalendrier2mois</formula>
    </cfRule>
  </conditionalFormatting>
  <conditionalFormatting sqref="B31:H31 B33:H33 B35:H35 B37:H37 B39:H39 B41:C41">
    <cfRule type="expression" dxfId="57" priority="25">
      <formula>MONTH(B31)&lt;&gt;OptionCalendrier3mois</formula>
    </cfRule>
  </conditionalFormatting>
  <conditionalFormatting sqref="B45:H45 B47:H47 B49:H49 B51:H51 B53:H53 B55:C55">
    <cfRule type="expression" dxfId="56" priority="23">
      <formula>MONTH(B45)&lt;&gt;OptionCalendrier4mois</formula>
    </cfRule>
  </conditionalFormatting>
  <conditionalFormatting sqref="B59:H59 B61:H61 B63:H63 B65:H65 B67:H67 B69:C69">
    <cfRule type="expression" dxfId="55" priority="21">
      <formula>MONTH(B59)&lt;&gt;OptionCalendrier5mois</formula>
    </cfRule>
  </conditionalFormatting>
  <conditionalFormatting sqref="B73:H73 B75:H75 B77:H77 B79:H79 B81:H81 B83:C83">
    <cfRule type="expression" dxfId="54" priority="19">
      <formula>MONTH(B73)&lt;&gt;OptionCalendrier6mois</formula>
    </cfRule>
  </conditionalFormatting>
  <conditionalFormatting sqref="B87:H87 B89:H89 B91:H91 B93:H93 B95:H95 B97:C97">
    <cfRule type="expression" dxfId="53" priority="17">
      <formula>MONTH(B87)&lt;&gt;OptionCalendrier7mois</formula>
    </cfRule>
  </conditionalFormatting>
  <conditionalFormatting sqref="B101:H101 B103:H103 B105:H105 B107:H107 B109:H109 B111:C111">
    <cfRule type="expression" dxfId="52" priority="15">
      <formula>MONTH(B101)&lt;&gt;OptionCalendrier8mois</formula>
    </cfRule>
  </conditionalFormatting>
  <conditionalFormatting sqref="B115:H115 B117:H117 B119:H119 B121:H121 B123:H123 B125:C125">
    <cfRule type="expression" dxfId="51" priority="13">
      <formula>MONTH(B115)&lt;&gt;OptionCalendrier9mois</formula>
    </cfRule>
  </conditionalFormatting>
  <conditionalFormatting sqref="B129:H129 B131:H131 B133:H133 B135:H135 B137:H137 B139:C139">
    <cfRule type="expression" dxfId="50" priority="3">
      <formula>MONTH(B129)&lt;&gt;OptionCalendrier10mois</formula>
    </cfRule>
  </conditionalFormatting>
  <conditionalFormatting sqref="B143:H143 B145:H145 B147:H147 B149:H149 B151:H151 B153:C153">
    <cfRule type="expression" dxfId="49" priority="2">
      <formula>MONTH(B143)&lt;&gt;OptionCalendrier11mois</formula>
    </cfRule>
  </conditionalFormatting>
  <conditionalFormatting sqref="B157:H157 B159:H159 B161:H161 B163:H163 B165:H165 B167:C167">
    <cfRule type="expression" dxfId="48" priority="1">
      <formula>MONTH(B157)&lt;&gt;OptionCalendrier12mois</formula>
    </cfRule>
  </conditionalFormatting>
  <dataValidations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9000000}"/>
    <dataValidation allowBlank="1" showInputMessage="1" prompt="Entrez les notes mensuelles dans cette cellule." sqref="D14:H14" xr:uid="{00000000-0002-0000-0000-00000A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B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C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000-00000D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H168"/>
  <sheetViews>
    <sheetView showGridLines="0" topLeftCell="A157" zoomScaleNormal="100" workbookViewId="0">
      <selection activeCell="D168" sqref="D168:H168"/>
    </sheetView>
  </sheetViews>
  <sheetFormatPr baseColWidth="10" defaultColWidth="8.85546875" defaultRowHeight="15" x14ac:dyDescent="0.25"/>
  <cols>
    <col min="1" max="1" width="2.140625" customWidth="1"/>
    <col min="2" max="2" width="18.28515625" customWidth="1"/>
    <col min="3" max="8" width="17.7109375" customWidth="1"/>
    <col min="9" max="9" width="2.5703125" customWidth="1"/>
    <col min="14" max="14" width="7.7109375" customWidth="1"/>
  </cols>
  <sheetData>
    <row r="1" spans="1:8" ht="54" customHeight="1" x14ac:dyDescent="0.7">
      <c r="A1" s="2"/>
      <c r="B1" s="1">
        <v>2022</v>
      </c>
      <c r="C1" s="27" t="s">
        <v>2</v>
      </c>
      <c r="D1" s="27"/>
      <c r="E1" s="27"/>
      <c r="F1" s="2"/>
      <c r="G1" s="2"/>
      <c r="H1" s="2"/>
    </row>
    <row r="2" spans="1:8" ht="14.25" customHeight="1" x14ac:dyDescent="0.25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25">
      <c r="B3" s="11">
        <f t="array" ref="B3:H3">Jours+1+DATE(Calendrier1an,OptionCalendrier1mois,1)-WEEKDAY(DATE(Calendrier1an,OptionCalendrier1mois,1),OptionJoursemaine)</f>
        <v>44557</v>
      </c>
      <c r="C3" s="11">
        <v>44558</v>
      </c>
      <c r="D3" s="11">
        <v>44559</v>
      </c>
      <c r="E3" s="11">
        <v>44560</v>
      </c>
      <c r="F3" s="11">
        <v>44561</v>
      </c>
      <c r="G3" s="11">
        <v>44562</v>
      </c>
      <c r="H3" s="12">
        <v>44563</v>
      </c>
    </row>
    <row r="4" spans="1:8" ht="56.25" customHeight="1" x14ac:dyDescent="0.25">
      <c r="B4" s="7"/>
      <c r="C4" s="7"/>
      <c r="D4" s="7"/>
      <c r="E4" s="7"/>
      <c r="F4" s="7"/>
      <c r="G4" s="7"/>
      <c r="H4" s="8"/>
    </row>
    <row r="5" spans="1:8" ht="16.5" customHeight="1" x14ac:dyDescent="0.25">
      <c r="B5" s="11">
        <f t="array" ref="B5:H5">Jours+8+DATE(Calendrier1an,OptionCalendrier1mois,1)-WEEKDAY(DATE(Calendrier1an,OptionCalendrier1mois,1),OptionJoursemaine)</f>
        <v>44564</v>
      </c>
      <c r="C5" s="11">
        <v>44565</v>
      </c>
      <c r="D5" s="11">
        <v>44566</v>
      </c>
      <c r="E5" s="11">
        <v>44567</v>
      </c>
      <c r="F5" s="11">
        <v>44568</v>
      </c>
      <c r="G5" s="11">
        <v>44569</v>
      </c>
      <c r="H5" s="12">
        <v>44570</v>
      </c>
    </row>
    <row r="6" spans="1:8" ht="56.25" customHeight="1" x14ac:dyDescent="0.25">
      <c r="B6" s="7"/>
      <c r="C6" s="7"/>
      <c r="D6" s="7"/>
      <c r="E6" s="7"/>
      <c r="F6" s="7"/>
      <c r="G6" s="7"/>
      <c r="H6" s="10"/>
    </row>
    <row r="7" spans="1:8" ht="16.5" customHeight="1" x14ac:dyDescent="0.25">
      <c r="B7" s="11">
        <f t="array" ref="B7:H7">Jours+15+DATE(Calendrier1an,OptionCalendrier1mois,1)-WEEKDAY(DATE(Calendrier1an,OptionCalendrier1mois,1),OptionJoursemaine)</f>
        <v>44571</v>
      </c>
      <c r="C7" s="11">
        <v>44572</v>
      </c>
      <c r="D7" s="11">
        <v>44573</v>
      </c>
      <c r="E7" s="11">
        <v>44574</v>
      </c>
      <c r="F7" s="11">
        <v>44575</v>
      </c>
      <c r="G7" s="11">
        <v>44576</v>
      </c>
      <c r="H7" s="12">
        <v>44577</v>
      </c>
    </row>
    <row r="8" spans="1:8" ht="56.25" customHeight="1" x14ac:dyDescent="0.25">
      <c r="B8" s="7"/>
      <c r="C8" s="7"/>
      <c r="D8" s="7"/>
      <c r="E8" s="7"/>
      <c r="F8" s="7"/>
      <c r="G8" s="7"/>
      <c r="H8" s="8"/>
    </row>
    <row r="9" spans="1:8" ht="16.5" customHeight="1" x14ac:dyDescent="0.25">
      <c r="B9" s="11">
        <f t="array" ref="B9:H9">Jours+22+DATE(Calendrier1an,OptionCalendrier1mois,1)-WEEKDAY(DATE(Calendrier1an,OptionCalendrier1mois,1),OptionJoursemaine)</f>
        <v>44578</v>
      </c>
      <c r="C9" s="11">
        <v>44579</v>
      </c>
      <c r="D9" s="11">
        <v>44580</v>
      </c>
      <c r="E9" s="11">
        <v>44581</v>
      </c>
      <c r="F9" s="11">
        <v>44582</v>
      </c>
      <c r="G9" s="11">
        <v>44583</v>
      </c>
      <c r="H9" s="12">
        <v>44584</v>
      </c>
    </row>
    <row r="10" spans="1:8" ht="56.25" customHeight="1" x14ac:dyDescent="0.25">
      <c r="B10" s="7"/>
      <c r="C10" s="7"/>
      <c r="D10" s="7"/>
      <c r="E10" s="7"/>
      <c r="F10" s="7" t="s">
        <v>12</v>
      </c>
      <c r="G10" s="7"/>
      <c r="H10" s="8"/>
    </row>
    <row r="11" spans="1:8" ht="16.5" customHeight="1" x14ac:dyDescent="0.25">
      <c r="B11" s="11">
        <f t="array" ref="B11:H11">Jours+29+DATE(Calendrier1an,OptionCalendrier1mois,1)-WEEKDAY(DATE(Calendrier1an,OptionCalendrier1mois,1),OptionJoursemaine)</f>
        <v>44585</v>
      </c>
      <c r="C11" s="11">
        <v>44586</v>
      </c>
      <c r="D11" s="11">
        <v>44587</v>
      </c>
      <c r="E11" s="11">
        <v>44588</v>
      </c>
      <c r="F11" s="11">
        <v>44589</v>
      </c>
      <c r="G11" s="11">
        <v>44590</v>
      </c>
      <c r="H11" s="12">
        <v>44591</v>
      </c>
    </row>
    <row r="12" spans="1:8" ht="57" customHeight="1" x14ac:dyDescent="0.25">
      <c r="B12" s="7"/>
      <c r="C12" s="7"/>
      <c r="D12" s="7"/>
      <c r="E12" s="7"/>
      <c r="F12" s="7"/>
      <c r="G12" s="7"/>
      <c r="H12" s="8" t="s">
        <v>13</v>
      </c>
    </row>
    <row r="13" spans="1:8" ht="16.5" customHeight="1" x14ac:dyDescent="0.25">
      <c r="B13" s="11">
        <f t="array" ref="B13:C13">Jours+36+DATE(Calendrier1an,OptionCalendrier1mois,1)-WEEKDAY(DATE(Calendrier1an,OptionCalendrier1mois,1),OptionJoursemaine)</f>
        <v>44592</v>
      </c>
      <c r="C13" s="11">
        <v>44593</v>
      </c>
      <c r="D13" s="28" t="s">
        <v>1</v>
      </c>
      <c r="E13" s="28"/>
      <c r="F13" s="28"/>
      <c r="G13" s="28"/>
      <c r="H13" s="28"/>
    </row>
    <row r="14" spans="1:8" ht="63.75" customHeight="1" x14ac:dyDescent="0.25">
      <c r="B14" s="7"/>
      <c r="C14" s="7"/>
      <c r="D14" s="24"/>
      <c r="E14" s="24"/>
      <c r="F14" s="24"/>
      <c r="G14" s="24"/>
      <c r="H14" s="24"/>
    </row>
    <row r="15" spans="1:8" ht="54" customHeight="1" x14ac:dyDescent="0.7">
      <c r="A15" s="2"/>
      <c r="B15" s="1">
        <f>YEAR(DATE(Calendrier1an,OptionCalendrier1mois+1,1))</f>
        <v>2022</v>
      </c>
      <c r="C15" s="27" t="str">
        <f>TEXT(DATE(Calendrier1an,OptionCalendrier1mois+1,1),"mmmm")</f>
        <v>février</v>
      </c>
      <c r="D15" s="27"/>
      <c r="E15" s="27"/>
      <c r="F15" s="6"/>
      <c r="G15" s="6"/>
      <c r="H15" s="2"/>
    </row>
    <row r="16" spans="1:8" ht="14.25" customHeight="1" x14ac:dyDescent="0.25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25">
      <c r="B17" s="11">
        <f t="array" ref="B17:H17">Jours+1+DATE(Calendrier2ans,OptionCalendrier2mois,1)-WEEKDAY(DATE(Calendrier2ans,OptionCalendrier2mois,1),OptionJoursemaine)</f>
        <v>44592</v>
      </c>
      <c r="C17" s="11">
        <v>44593</v>
      </c>
      <c r="D17" s="11">
        <v>44594</v>
      </c>
      <c r="E17" s="11">
        <v>44595</v>
      </c>
      <c r="F17" s="11">
        <v>44596</v>
      </c>
      <c r="G17" s="11">
        <v>44597</v>
      </c>
      <c r="H17" s="12">
        <v>44598</v>
      </c>
    </row>
    <row r="18" spans="1:8" ht="56.25" customHeight="1" x14ac:dyDescent="0.25">
      <c r="B18" s="7"/>
      <c r="C18" s="7"/>
      <c r="D18" s="7"/>
      <c r="E18" s="7"/>
      <c r="F18" s="7"/>
      <c r="G18" s="7"/>
      <c r="H18" s="8"/>
    </row>
    <row r="19" spans="1:8" ht="16.5" customHeight="1" x14ac:dyDescent="0.25">
      <c r="B19" s="11">
        <f t="array" ref="B19:H19">Jours+8+DATE(Calendrier2ans,OptionCalendrier2mois,1)-WEEKDAY(DATE(Calendrier2ans,OptionCalendrier2mois,1),OptionJoursemaine)</f>
        <v>44599</v>
      </c>
      <c r="C19" s="11">
        <v>44600</v>
      </c>
      <c r="D19" s="11">
        <v>44601</v>
      </c>
      <c r="E19" s="11">
        <v>44602</v>
      </c>
      <c r="F19" s="11">
        <v>44603</v>
      </c>
      <c r="G19" s="11">
        <v>44604</v>
      </c>
      <c r="H19" s="12">
        <v>44605</v>
      </c>
    </row>
    <row r="20" spans="1:8" ht="56.25" customHeight="1" x14ac:dyDescent="0.25">
      <c r="B20" s="7"/>
      <c r="C20" s="7"/>
      <c r="D20" s="7"/>
      <c r="E20" s="7"/>
      <c r="F20" s="7"/>
      <c r="G20" s="7"/>
      <c r="H20" s="8"/>
    </row>
    <row r="21" spans="1:8" ht="16.5" customHeight="1" x14ac:dyDescent="0.25">
      <c r="B21" s="11">
        <f t="array" ref="B21:H21">Jours+15+DATE(Calendrier2ans,OptionCalendrier2mois,1)-WEEKDAY(DATE(Calendrier2ans,OptionCalendrier2mois,1),OptionJoursemaine)</f>
        <v>44606</v>
      </c>
      <c r="C21" s="11">
        <v>44607</v>
      </c>
      <c r="D21" s="11">
        <v>44608</v>
      </c>
      <c r="E21" s="11">
        <v>44609</v>
      </c>
      <c r="F21" s="11">
        <v>44610</v>
      </c>
      <c r="G21" s="11">
        <v>44611</v>
      </c>
      <c r="H21" s="12">
        <v>44612</v>
      </c>
    </row>
    <row r="22" spans="1:8" ht="56.25" customHeight="1" x14ac:dyDescent="0.25">
      <c r="B22" s="7"/>
      <c r="C22" s="7"/>
      <c r="D22" s="7"/>
      <c r="E22" s="7"/>
      <c r="F22" s="7"/>
      <c r="G22" s="7"/>
      <c r="H22" s="8"/>
    </row>
    <row r="23" spans="1:8" ht="16.5" customHeight="1" x14ac:dyDescent="0.25">
      <c r="B23" s="11">
        <f t="array" ref="B23:H23">Jours+22+DATE(Calendrier2ans,OptionCalendrier2mois,1)-WEEKDAY(DATE(Calendrier2ans,OptionCalendrier2mois,1),OptionJoursemaine)</f>
        <v>44613</v>
      </c>
      <c r="C23" s="11">
        <v>44614</v>
      </c>
      <c r="D23" s="11">
        <v>44615</v>
      </c>
      <c r="E23" s="11">
        <v>44616</v>
      </c>
      <c r="F23" s="11">
        <v>44617</v>
      </c>
      <c r="G23" s="11">
        <v>44618</v>
      </c>
      <c r="H23" s="12">
        <v>44619</v>
      </c>
    </row>
    <row r="24" spans="1:8" ht="56.25" customHeight="1" x14ac:dyDescent="0.25">
      <c r="B24" s="7"/>
      <c r="C24" s="7"/>
      <c r="D24" s="7"/>
      <c r="E24" s="7"/>
      <c r="F24" s="7"/>
      <c r="G24" s="7"/>
      <c r="H24" s="8"/>
    </row>
    <row r="25" spans="1:8" ht="16.5" customHeight="1" x14ac:dyDescent="0.25">
      <c r="B25" s="11">
        <f t="array" ref="B25:H25">Jours+29+DATE(Calendrier2ans,OptionCalendrier2mois,1)-WEEKDAY(DATE(Calendrier2ans,OptionCalendrier2mois,1),OptionJoursemaine)</f>
        <v>44620</v>
      </c>
      <c r="C25" s="11">
        <v>44621</v>
      </c>
      <c r="D25" s="11">
        <v>44622</v>
      </c>
      <c r="E25" s="11">
        <v>44623</v>
      </c>
      <c r="F25" s="11">
        <v>44624</v>
      </c>
      <c r="G25" s="11">
        <v>44625</v>
      </c>
      <c r="H25" s="12">
        <v>44626</v>
      </c>
    </row>
    <row r="26" spans="1:8" ht="57" customHeight="1" x14ac:dyDescent="0.25">
      <c r="B26" s="7"/>
      <c r="C26" s="7"/>
      <c r="D26" s="7"/>
      <c r="E26" s="7"/>
      <c r="F26" s="7"/>
      <c r="G26" s="7"/>
      <c r="H26" s="9"/>
    </row>
    <row r="27" spans="1:8" ht="16.5" customHeight="1" x14ac:dyDescent="0.25">
      <c r="B27" s="11">
        <f t="array" ref="B27:C27">Jours+36+DATE(Calendrier2ans,OptionCalendrier2mois,1)-WEEKDAY(DATE(Calendrier2ans,OptionCalendrier2mois,1),OptionJoursemaine)</f>
        <v>44627</v>
      </c>
      <c r="C27" s="11">
        <v>44628</v>
      </c>
      <c r="D27" s="26" t="s">
        <v>1</v>
      </c>
      <c r="E27" s="26"/>
      <c r="F27" s="26"/>
      <c r="G27" s="26"/>
      <c r="H27" s="26"/>
    </row>
    <row r="28" spans="1:8" ht="63.75" customHeight="1" x14ac:dyDescent="0.25">
      <c r="B28" s="7"/>
      <c r="C28" s="7"/>
      <c r="D28" s="24"/>
      <c r="E28" s="24"/>
      <c r="F28" s="24"/>
      <c r="G28" s="24"/>
      <c r="H28" s="24"/>
    </row>
    <row r="29" spans="1:8" ht="54" customHeight="1" x14ac:dyDescent="0.7">
      <c r="A29" s="2"/>
      <c r="B29" s="1">
        <f>YEAR(DATE(Calendrier2ans,OptionCalendrier2mois+1,1))</f>
        <v>2022</v>
      </c>
      <c r="C29" s="27" t="str">
        <f>TEXT(DATE(Calendrier2ans,OptionCalendrier2mois+1,1),"mmmm")</f>
        <v>mars</v>
      </c>
      <c r="D29" s="27"/>
      <c r="E29" s="27"/>
      <c r="F29" s="6"/>
      <c r="G29" s="6"/>
      <c r="H29" s="2"/>
    </row>
    <row r="30" spans="1:8" ht="14.25" customHeight="1" x14ac:dyDescent="0.25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25">
      <c r="B31" s="11">
        <f t="array" ref="B31:H31">Jours+1+DATE(Calendrier3ans,OptionCalendrier3mois,1)-WEEKDAY(DATE(Calendrier3ans,OptionCalendrier3mois,1),OptionJoursemaine)</f>
        <v>44620</v>
      </c>
      <c r="C31" s="11">
        <v>44621</v>
      </c>
      <c r="D31" s="11">
        <v>44622</v>
      </c>
      <c r="E31" s="11">
        <v>44623</v>
      </c>
      <c r="F31" s="11">
        <v>44624</v>
      </c>
      <c r="G31" s="11">
        <v>44625</v>
      </c>
      <c r="H31" s="12">
        <v>44626</v>
      </c>
    </row>
    <row r="32" spans="1:8" ht="56.25" customHeight="1" x14ac:dyDescent="0.25">
      <c r="B32" s="7"/>
      <c r="C32" s="7"/>
      <c r="D32" s="7"/>
      <c r="E32" s="7"/>
      <c r="F32" s="7"/>
      <c r="G32" s="7"/>
      <c r="H32" s="8"/>
    </row>
    <row r="33" spans="1:8" ht="16.5" customHeight="1" x14ac:dyDescent="0.25">
      <c r="B33" s="11">
        <f t="array" ref="B33:H33">Jours+8+DATE(Calendrier3ans,OptionCalendrier3mois,1)-WEEKDAY(DATE(Calendrier3ans,OptionCalendrier3mois,1),OptionJoursemaine)</f>
        <v>44627</v>
      </c>
      <c r="C33" s="11">
        <v>44628</v>
      </c>
      <c r="D33" s="11">
        <v>44629</v>
      </c>
      <c r="E33" s="11">
        <v>44630</v>
      </c>
      <c r="F33" s="11">
        <v>44631</v>
      </c>
      <c r="G33" s="11">
        <v>44632</v>
      </c>
      <c r="H33" s="12">
        <v>44633</v>
      </c>
    </row>
    <row r="34" spans="1:8" ht="56.25" customHeight="1" x14ac:dyDescent="0.25">
      <c r="B34" s="7"/>
      <c r="C34" s="7"/>
      <c r="D34" s="7"/>
      <c r="E34" s="7"/>
      <c r="F34" s="7"/>
      <c r="G34" s="7"/>
      <c r="H34" s="8"/>
    </row>
    <row r="35" spans="1:8" ht="16.5" customHeight="1" x14ac:dyDescent="0.25">
      <c r="B35" s="11">
        <f t="array" ref="B35:H35">Jours+15+DATE(Calendrier3ans,OptionCalendrier3mois,1)-WEEKDAY(DATE(Calendrier3ans,OptionCalendrier3mois,1),OptionJoursemaine)</f>
        <v>44634</v>
      </c>
      <c r="C35" s="11">
        <v>44635</v>
      </c>
      <c r="D35" s="11">
        <v>44636</v>
      </c>
      <c r="E35" s="11">
        <v>44637</v>
      </c>
      <c r="F35" s="11">
        <v>44638</v>
      </c>
      <c r="G35" s="11">
        <v>44639</v>
      </c>
      <c r="H35" s="12">
        <v>44640</v>
      </c>
    </row>
    <row r="36" spans="1:8" ht="56.25" customHeight="1" x14ac:dyDescent="0.25">
      <c r="B36" s="7"/>
      <c r="C36" s="7"/>
      <c r="D36" s="7"/>
      <c r="E36" s="7"/>
      <c r="F36" s="7"/>
      <c r="G36" s="7"/>
      <c r="H36" s="8"/>
    </row>
    <row r="37" spans="1:8" ht="16.5" customHeight="1" x14ac:dyDescent="0.25">
      <c r="B37" s="11">
        <f t="array" ref="B37:H37">Jours+22+DATE(Calendrier3ans,OptionCalendrier3mois,1)-WEEKDAY(DATE(Calendrier3ans,OptionCalendrier3mois,1),OptionJoursemaine)</f>
        <v>44641</v>
      </c>
      <c r="C37" s="11">
        <v>44642</v>
      </c>
      <c r="D37" s="11">
        <v>44643</v>
      </c>
      <c r="E37" s="11">
        <v>44644</v>
      </c>
      <c r="F37" s="11">
        <v>44645</v>
      </c>
      <c r="G37" s="11">
        <v>44646</v>
      </c>
      <c r="H37" s="12">
        <v>44647</v>
      </c>
    </row>
    <row r="38" spans="1:8" ht="56.25" customHeight="1" x14ac:dyDescent="0.25">
      <c r="B38" s="7"/>
      <c r="C38" s="7"/>
      <c r="D38" s="7"/>
      <c r="E38" s="7"/>
      <c r="F38" s="7"/>
      <c r="G38" s="7"/>
      <c r="H38" s="8"/>
    </row>
    <row r="39" spans="1:8" ht="16.5" customHeight="1" x14ac:dyDescent="0.25">
      <c r="B39" s="11">
        <f t="array" ref="B39:H39">Jours+29+DATE(Calendrier3ans,OptionCalendrier3mois,1)-WEEKDAY(DATE(Calendrier3ans,OptionCalendrier3mois,1),OptionJoursemaine)</f>
        <v>44648</v>
      </c>
      <c r="C39" s="11">
        <v>44649</v>
      </c>
      <c r="D39" s="11">
        <v>44650</v>
      </c>
      <c r="E39" s="11">
        <v>44651</v>
      </c>
      <c r="F39" s="11">
        <v>44652</v>
      </c>
      <c r="G39" s="11">
        <v>44653</v>
      </c>
      <c r="H39" s="12">
        <v>44654</v>
      </c>
    </row>
    <row r="40" spans="1:8" ht="57" customHeight="1" x14ac:dyDescent="0.25">
      <c r="B40" s="7"/>
      <c r="C40" s="7"/>
      <c r="D40" s="7"/>
      <c r="E40" s="7"/>
      <c r="F40" s="7"/>
      <c r="G40" s="7"/>
      <c r="H40" s="9"/>
    </row>
    <row r="41" spans="1:8" ht="16.5" customHeight="1" x14ac:dyDescent="0.25">
      <c r="B41" s="11">
        <f t="array" ref="B41:C41">Jours+36+DATE(Calendrier3ans,OptionCalendrier3mois,1)-WEEKDAY(DATE(Calendrier3ans,OptionCalendrier3mois,1),OptionJoursemaine)</f>
        <v>44655</v>
      </c>
      <c r="C41" s="11">
        <v>44656</v>
      </c>
      <c r="D41" s="26" t="s">
        <v>1</v>
      </c>
      <c r="E41" s="26"/>
      <c r="F41" s="26"/>
      <c r="G41" s="26"/>
      <c r="H41" s="26"/>
    </row>
    <row r="42" spans="1:8" ht="63.75" customHeight="1" x14ac:dyDescent="0.25">
      <c r="B42" s="7"/>
      <c r="C42" s="7"/>
      <c r="D42" s="24"/>
      <c r="E42" s="24"/>
      <c r="F42" s="24"/>
      <c r="G42" s="24"/>
      <c r="H42" s="24"/>
    </row>
    <row r="43" spans="1:8" ht="54" customHeight="1" x14ac:dyDescent="0.7">
      <c r="A43" s="2"/>
      <c r="B43" s="1">
        <f>YEAR(DATE(Calendrier3ans,OptionCalendrier3mois+1,1))</f>
        <v>2022</v>
      </c>
      <c r="C43" s="27" t="str">
        <f>TEXT(DATE(Calendrier3ans,OptionCalendrier3mois+1,1),"mmmm")</f>
        <v>avril</v>
      </c>
      <c r="D43" s="27"/>
      <c r="E43" s="27"/>
      <c r="F43" s="6"/>
      <c r="G43" s="6"/>
      <c r="H43" s="2"/>
    </row>
    <row r="44" spans="1:8" ht="14.25" customHeight="1" x14ac:dyDescent="0.25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25">
      <c r="B45" s="11">
        <f t="array" ref="B45:H45">Jours+1+DATE(Calendrier4ans,OptionCalendrier4mois,1)-WEEKDAY(DATE(Calendrier4ans,OptionCalendrier4mois,1),OptionJoursemaine)</f>
        <v>44648</v>
      </c>
      <c r="C45" s="11">
        <v>44649</v>
      </c>
      <c r="D45" s="11">
        <v>44650</v>
      </c>
      <c r="E45" s="11">
        <v>44651</v>
      </c>
      <c r="F45" s="11">
        <v>44652</v>
      </c>
      <c r="G45" s="11">
        <v>44653</v>
      </c>
      <c r="H45" s="12">
        <v>44654</v>
      </c>
    </row>
    <row r="46" spans="1:8" ht="56.25" customHeight="1" x14ac:dyDescent="0.25">
      <c r="B46" s="7"/>
      <c r="C46" s="7"/>
      <c r="D46" s="7"/>
      <c r="E46" s="7"/>
      <c r="F46" s="7"/>
      <c r="G46" s="7"/>
      <c r="H46" s="8"/>
    </row>
    <row r="47" spans="1:8" ht="16.5" customHeight="1" x14ac:dyDescent="0.25">
      <c r="B47" s="11">
        <f t="array" ref="B47:H47">Jours+8+DATE(Calendrier4ans,OptionCalendrier4mois,1)-WEEKDAY(DATE(Calendrier4ans,OptionCalendrier4mois,1),OptionJoursemaine)</f>
        <v>44655</v>
      </c>
      <c r="C47" s="11">
        <v>44656</v>
      </c>
      <c r="D47" s="11">
        <v>44657</v>
      </c>
      <c r="E47" s="11">
        <v>44658</v>
      </c>
      <c r="F47" s="11">
        <v>44659</v>
      </c>
      <c r="G47" s="11">
        <v>44660</v>
      </c>
      <c r="H47" s="12">
        <v>44661</v>
      </c>
    </row>
    <row r="48" spans="1:8" ht="56.25" customHeight="1" x14ac:dyDescent="0.25">
      <c r="B48" s="7"/>
      <c r="C48" s="7"/>
      <c r="D48" s="7"/>
      <c r="E48" s="7"/>
      <c r="F48" s="7"/>
      <c r="G48" s="7"/>
      <c r="H48" s="8"/>
    </row>
    <row r="49" spans="1:8" ht="16.5" customHeight="1" x14ac:dyDescent="0.25">
      <c r="B49" s="11">
        <f t="array" ref="B49:H49">Jours+15+DATE(Calendrier4ans,OptionCalendrier4mois,1)-WEEKDAY(DATE(Calendrier4ans,OptionCalendrier4mois,1),OptionJoursemaine)</f>
        <v>44662</v>
      </c>
      <c r="C49" s="11">
        <v>44663</v>
      </c>
      <c r="D49" s="11">
        <v>44664</v>
      </c>
      <c r="E49" s="11">
        <v>44665</v>
      </c>
      <c r="F49" s="11">
        <v>44666</v>
      </c>
      <c r="G49" s="11">
        <v>44667</v>
      </c>
      <c r="H49" s="12">
        <v>44668</v>
      </c>
    </row>
    <row r="50" spans="1:8" ht="56.25" customHeight="1" x14ac:dyDescent="0.25">
      <c r="B50" s="7"/>
      <c r="C50" s="7"/>
      <c r="D50" s="7"/>
      <c r="E50" s="7"/>
      <c r="F50" s="7"/>
      <c r="G50" s="7"/>
      <c r="H50" s="8"/>
    </row>
    <row r="51" spans="1:8" ht="16.5" customHeight="1" x14ac:dyDescent="0.25">
      <c r="B51" s="11">
        <f t="array" ref="B51:H51">Jours+22+DATE(Calendrier4ans,OptionCalendrier4mois,1)-WEEKDAY(DATE(Calendrier4ans,OptionCalendrier4mois,1),OptionJoursemaine)</f>
        <v>44669</v>
      </c>
      <c r="C51" s="11">
        <v>44670</v>
      </c>
      <c r="D51" s="11">
        <v>44671</v>
      </c>
      <c r="E51" s="11">
        <v>44672</v>
      </c>
      <c r="F51" s="11">
        <v>44673</v>
      </c>
      <c r="G51" s="11">
        <v>44674</v>
      </c>
      <c r="H51" s="12">
        <v>44675</v>
      </c>
    </row>
    <row r="52" spans="1:8" ht="56.25" customHeight="1" x14ac:dyDescent="0.25">
      <c r="B52" s="7"/>
      <c r="C52" s="7"/>
      <c r="D52" s="7"/>
      <c r="E52" s="7"/>
      <c r="F52" s="7"/>
      <c r="G52" s="7"/>
      <c r="H52" s="8"/>
    </row>
    <row r="53" spans="1:8" ht="16.5" customHeight="1" x14ac:dyDescent="0.25">
      <c r="B53" s="11">
        <f t="array" ref="B53:H53">Jours+29+DATE(Calendrier4ans,OptionCalendrier4mois,1)-WEEKDAY(DATE(Calendrier4ans,OptionCalendrier4mois,1),OptionJoursemaine)</f>
        <v>44676</v>
      </c>
      <c r="C53" s="11">
        <v>44677</v>
      </c>
      <c r="D53" s="11">
        <v>44678</v>
      </c>
      <c r="E53" s="11">
        <v>44679</v>
      </c>
      <c r="F53" s="11">
        <v>44680</v>
      </c>
      <c r="G53" s="11">
        <v>44681</v>
      </c>
      <c r="H53" s="12">
        <v>44682</v>
      </c>
    </row>
    <row r="54" spans="1:8" ht="57" customHeight="1" x14ac:dyDescent="0.25">
      <c r="B54" s="7"/>
      <c r="C54" s="7"/>
      <c r="D54" s="7"/>
      <c r="E54" s="7"/>
      <c r="F54" s="7"/>
      <c r="G54" s="7"/>
      <c r="H54" s="9"/>
    </row>
    <row r="55" spans="1:8" ht="16.5" customHeight="1" x14ac:dyDescent="0.25">
      <c r="B55" s="11">
        <f t="array" ref="B55:C55">Jours+36+DATE(Calendrier4ans,OptionCalendrier4mois,1)-WEEKDAY(DATE(Calendrier4ans,OptionCalendrier4mois,1),OptionJoursemaine)</f>
        <v>44683</v>
      </c>
      <c r="C55" s="11">
        <v>44684</v>
      </c>
      <c r="D55" s="25" t="s">
        <v>1</v>
      </c>
      <c r="E55" s="26"/>
      <c r="F55" s="26"/>
      <c r="G55" s="26"/>
      <c r="H55" s="26"/>
    </row>
    <row r="56" spans="1:8" ht="63.75" customHeight="1" x14ac:dyDescent="0.25">
      <c r="B56" s="7"/>
      <c r="C56" s="7"/>
      <c r="D56" s="24"/>
      <c r="E56" s="24"/>
      <c r="F56" s="24"/>
      <c r="G56" s="24"/>
      <c r="H56" s="24"/>
    </row>
    <row r="57" spans="1:8" ht="54" customHeight="1" x14ac:dyDescent="0.7">
      <c r="A57" s="2"/>
      <c r="B57" s="1">
        <f>YEAR(DATE(Calendrier4ans,OptionCalendrier4mois+1,1))</f>
        <v>2022</v>
      </c>
      <c r="C57" s="27" t="str">
        <f>TEXT(DATE(Calendrier4ans,OptionCalendrier4mois+1,1),"mmmm")</f>
        <v>mai</v>
      </c>
      <c r="D57" s="27"/>
      <c r="E57" s="27"/>
      <c r="F57" s="6"/>
      <c r="G57" s="6"/>
      <c r="H57" s="2"/>
    </row>
    <row r="58" spans="1:8" ht="14.25" customHeight="1" x14ac:dyDescent="0.25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25">
      <c r="B59" s="11">
        <f t="array" ref="B59:H59">Jours+1+DATE(Calendrier5ans,OptionCalendrier5mois,1)-WEEKDAY(DATE(Calendrier5ans,OptionCalendrier5mois,1),OptionJoursemaine)</f>
        <v>44676</v>
      </c>
      <c r="C59" s="11">
        <v>44677</v>
      </c>
      <c r="D59" s="11">
        <v>44678</v>
      </c>
      <c r="E59" s="11">
        <v>44679</v>
      </c>
      <c r="F59" s="11">
        <v>44680</v>
      </c>
      <c r="G59" s="11">
        <v>44681</v>
      </c>
      <c r="H59" s="12">
        <v>44682</v>
      </c>
    </row>
    <row r="60" spans="1:8" ht="56.25" customHeight="1" x14ac:dyDescent="0.25">
      <c r="B60" s="7"/>
      <c r="C60" s="7"/>
      <c r="D60" s="7"/>
      <c r="E60" s="7"/>
      <c r="F60" s="7"/>
      <c r="G60" s="7"/>
      <c r="H60" s="8"/>
    </row>
    <row r="61" spans="1:8" ht="16.5" customHeight="1" x14ac:dyDescent="0.25">
      <c r="B61" s="11">
        <f t="array" ref="B61:H61">Jours+8+DATE(Calendrier5ans,OptionCalendrier5mois,1)-WEEKDAY(DATE(Calendrier5ans,OptionCalendrier5mois,1),OptionJoursemaine)</f>
        <v>44683</v>
      </c>
      <c r="C61" s="11">
        <v>44684</v>
      </c>
      <c r="D61" s="11">
        <v>44685</v>
      </c>
      <c r="E61" s="11">
        <v>44686</v>
      </c>
      <c r="F61" s="11">
        <v>44687</v>
      </c>
      <c r="G61" s="11">
        <v>44688</v>
      </c>
      <c r="H61" s="12">
        <v>44689</v>
      </c>
    </row>
    <row r="62" spans="1:8" ht="56.25" customHeight="1" x14ac:dyDescent="0.25">
      <c r="B62" s="7"/>
      <c r="C62" s="7"/>
      <c r="D62" s="7"/>
      <c r="E62" s="7"/>
      <c r="F62" s="7"/>
      <c r="G62" s="7"/>
      <c r="H62" s="8"/>
    </row>
    <row r="63" spans="1:8" ht="16.5" customHeight="1" x14ac:dyDescent="0.25">
      <c r="B63" s="11">
        <f t="array" ref="B63:H63">Jours+15+DATE(Calendrier5ans,OptionCalendrier5mois,1)-WEEKDAY(DATE(Calendrier5ans,OptionCalendrier5mois,1),OptionJoursemaine)</f>
        <v>44690</v>
      </c>
      <c r="C63" s="11">
        <v>44691</v>
      </c>
      <c r="D63" s="11">
        <v>44692</v>
      </c>
      <c r="E63" s="11">
        <v>44693</v>
      </c>
      <c r="F63" s="11">
        <v>44694</v>
      </c>
      <c r="G63" s="11">
        <v>44695</v>
      </c>
      <c r="H63" s="12">
        <v>44696</v>
      </c>
    </row>
    <row r="64" spans="1:8" ht="56.25" customHeight="1" x14ac:dyDescent="0.25">
      <c r="B64" s="7"/>
      <c r="C64" s="7"/>
      <c r="D64" s="7"/>
      <c r="E64" s="7"/>
      <c r="F64" s="7"/>
      <c r="G64" s="7"/>
      <c r="H64" s="8"/>
    </row>
    <row r="65" spans="1:8" ht="16.5" customHeight="1" x14ac:dyDescent="0.25">
      <c r="B65" s="11">
        <f t="array" ref="B65:H65">Jours+22+DATE(Calendrier5ans,OptionCalendrier5mois,1)-WEEKDAY(DATE(Calendrier5ans,OptionCalendrier5mois,1),OptionJoursemaine)</f>
        <v>44697</v>
      </c>
      <c r="C65" s="11">
        <v>44698</v>
      </c>
      <c r="D65" s="11">
        <v>44699</v>
      </c>
      <c r="E65" s="11">
        <v>44700</v>
      </c>
      <c r="F65" s="11">
        <v>44701</v>
      </c>
      <c r="G65" s="11">
        <v>44702</v>
      </c>
      <c r="H65" s="12">
        <v>44703</v>
      </c>
    </row>
    <row r="66" spans="1:8" ht="56.25" customHeight="1" x14ac:dyDescent="0.25">
      <c r="B66" s="7"/>
      <c r="C66" s="7"/>
      <c r="D66" s="7"/>
      <c r="E66" s="7"/>
      <c r="F66" s="7"/>
      <c r="G66" s="7"/>
      <c r="H66" s="8"/>
    </row>
    <row r="67" spans="1:8" ht="16.5" customHeight="1" x14ac:dyDescent="0.25">
      <c r="B67" s="11">
        <f t="array" ref="B67:H67">Jours+29+DATE(Calendrier5ans,OptionCalendrier5mois,1)-WEEKDAY(DATE(Calendrier5ans,OptionCalendrier5mois,1),OptionJoursemaine)</f>
        <v>44704</v>
      </c>
      <c r="C67" s="11">
        <v>44705</v>
      </c>
      <c r="D67" s="11">
        <v>44706</v>
      </c>
      <c r="E67" s="11">
        <v>44707</v>
      </c>
      <c r="F67" s="11">
        <v>44708</v>
      </c>
      <c r="G67" s="11">
        <v>44709</v>
      </c>
      <c r="H67" s="12">
        <v>44710</v>
      </c>
    </row>
    <row r="68" spans="1:8" ht="57" customHeight="1" x14ac:dyDescent="0.25">
      <c r="B68" s="7"/>
      <c r="C68" s="7"/>
      <c r="D68" s="7"/>
      <c r="E68" s="7"/>
      <c r="F68" s="7"/>
      <c r="G68" s="7"/>
      <c r="H68" s="9"/>
    </row>
    <row r="69" spans="1:8" ht="16.5" customHeight="1" x14ac:dyDescent="0.25">
      <c r="B69" s="11">
        <f t="array" ref="B69:C69">Jours+36+DATE(Calendrier5ans,OptionCalendrier5mois,1)-WEEKDAY(DATE(Calendrier5ans,OptionCalendrier5mois,1),OptionJoursemaine)</f>
        <v>44711</v>
      </c>
      <c r="C69" s="11">
        <v>44712</v>
      </c>
      <c r="D69" s="25" t="s">
        <v>1</v>
      </c>
      <c r="E69" s="26"/>
      <c r="F69" s="26"/>
      <c r="G69" s="26"/>
      <c r="H69" s="26"/>
    </row>
    <row r="70" spans="1:8" ht="63.75" customHeight="1" x14ac:dyDescent="0.25">
      <c r="B70" s="7"/>
      <c r="C70" s="7"/>
      <c r="D70" s="24"/>
      <c r="E70" s="24"/>
      <c r="F70" s="24"/>
      <c r="G70" s="24"/>
      <c r="H70" s="24"/>
    </row>
    <row r="71" spans="1:8" ht="54" customHeight="1" x14ac:dyDescent="0.7">
      <c r="A71" s="2"/>
      <c r="B71" s="1">
        <f>YEAR(DATE(Calendrier5ans,OptionCalendrier5mois+1,1))</f>
        <v>2022</v>
      </c>
      <c r="C71" s="27" t="str">
        <f>TEXT(DATE(Calendrier5ans,OptionCalendrier5mois+1,1),"mmmm")</f>
        <v>juin</v>
      </c>
      <c r="D71" s="27"/>
      <c r="E71" s="27"/>
      <c r="F71" s="6"/>
      <c r="G71" s="6"/>
      <c r="H71" s="2"/>
    </row>
    <row r="72" spans="1:8" ht="14.25" customHeight="1" x14ac:dyDescent="0.25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25">
      <c r="B73" s="11">
        <f t="array" ref="B73:H73">Jours+1+DATE(Calendrier6ans,OptionCalendrier6mois,1)-WEEKDAY(DATE(Calendrier6ans,OptionCalendrier6mois,1),OptionJoursemaine)</f>
        <v>44711</v>
      </c>
      <c r="C73" s="11">
        <v>44712</v>
      </c>
      <c r="D73" s="11">
        <v>44713</v>
      </c>
      <c r="E73" s="11">
        <v>44714</v>
      </c>
      <c r="F73" s="11">
        <v>44715</v>
      </c>
      <c r="G73" s="11">
        <v>44716</v>
      </c>
      <c r="H73" s="12">
        <v>44717</v>
      </c>
    </row>
    <row r="74" spans="1:8" ht="56.25" customHeight="1" x14ac:dyDescent="0.25">
      <c r="B74" s="7"/>
      <c r="C74" s="7"/>
      <c r="D74" s="7"/>
      <c r="E74" s="7"/>
      <c r="F74" s="7"/>
      <c r="G74" s="7"/>
      <c r="H74" s="8"/>
    </row>
    <row r="75" spans="1:8" ht="16.5" customHeight="1" x14ac:dyDescent="0.25">
      <c r="B75" s="11">
        <f t="array" ref="B75:H75">Jours+8+DATE(Calendrier6ans,OptionCalendrier6mois,1)-WEEKDAY(DATE(Calendrier6ans,OptionCalendrier6mois,1),OptionJoursemaine)</f>
        <v>44718</v>
      </c>
      <c r="C75" s="11">
        <v>44719</v>
      </c>
      <c r="D75" s="11">
        <v>44720</v>
      </c>
      <c r="E75" s="11">
        <v>44721</v>
      </c>
      <c r="F75" s="11">
        <v>44722</v>
      </c>
      <c r="G75" s="11">
        <v>44723</v>
      </c>
      <c r="H75" s="12">
        <v>44724</v>
      </c>
    </row>
    <row r="76" spans="1:8" ht="56.25" customHeight="1" x14ac:dyDescent="0.25">
      <c r="B76" s="7"/>
      <c r="C76" s="7"/>
      <c r="D76" s="7"/>
      <c r="E76" s="7"/>
      <c r="F76" s="7"/>
      <c r="G76" s="7"/>
      <c r="H76" s="8"/>
    </row>
    <row r="77" spans="1:8" ht="16.5" customHeight="1" x14ac:dyDescent="0.25">
      <c r="B77" s="11">
        <f t="array" ref="B77:H77">Jours+15+DATE(Calendrier6ans,OptionCalendrier6mois,1)-WEEKDAY(DATE(Calendrier6ans,OptionCalendrier6mois,1),OptionJoursemaine)</f>
        <v>44725</v>
      </c>
      <c r="C77" s="11">
        <v>44726</v>
      </c>
      <c r="D77" s="11">
        <v>44727</v>
      </c>
      <c r="E77" s="11">
        <v>44728</v>
      </c>
      <c r="F77" s="11">
        <v>44729</v>
      </c>
      <c r="G77" s="11">
        <v>44730</v>
      </c>
      <c r="H77" s="12">
        <v>44731</v>
      </c>
    </row>
    <row r="78" spans="1:8" ht="56.25" customHeight="1" x14ac:dyDescent="0.25">
      <c r="B78" s="7"/>
      <c r="C78" s="7"/>
      <c r="D78" s="7"/>
      <c r="E78" s="7"/>
      <c r="F78" s="7"/>
      <c r="G78" s="7"/>
      <c r="H78" s="8"/>
    </row>
    <row r="79" spans="1:8" ht="16.5" customHeight="1" x14ac:dyDescent="0.25">
      <c r="B79" s="11">
        <f t="array" ref="B79:H79">Jours+22+DATE(Calendrier6ans,OptionCalendrier6mois,1)-WEEKDAY(DATE(Calendrier6ans,OptionCalendrier6mois,1),OptionJoursemaine)</f>
        <v>44732</v>
      </c>
      <c r="C79" s="11">
        <v>44733</v>
      </c>
      <c r="D79" s="11">
        <v>44734</v>
      </c>
      <c r="E79" s="11">
        <v>44735</v>
      </c>
      <c r="F79" s="11">
        <v>44736</v>
      </c>
      <c r="G79" s="11">
        <v>44737</v>
      </c>
      <c r="H79" s="12">
        <v>44738</v>
      </c>
    </row>
    <row r="80" spans="1:8" ht="56.25" customHeight="1" x14ac:dyDescent="0.25">
      <c r="B80" s="7"/>
      <c r="C80" s="7"/>
      <c r="D80" s="7"/>
      <c r="E80" s="7"/>
      <c r="F80" s="7"/>
      <c r="G80" s="7"/>
      <c r="H80" s="8"/>
    </row>
    <row r="81" spans="1:8" ht="16.5" customHeight="1" x14ac:dyDescent="0.25">
      <c r="B81" s="11">
        <f t="array" ref="B81:H81">Jours+29+DATE(Calendrier6ans,OptionCalendrier6mois,1)-WEEKDAY(DATE(Calendrier6ans,OptionCalendrier6mois,1),OptionJoursemaine)</f>
        <v>44739</v>
      </c>
      <c r="C81" s="11">
        <v>44740</v>
      </c>
      <c r="D81" s="11">
        <v>44741</v>
      </c>
      <c r="E81" s="11">
        <v>44742</v>
      </c>
      <c r="F81" s="11">
        <v>44743</v>
      </c>
      <c r="G81" s="11">
        <v>44744</v>
      </c>
      <c r="H81" s="12">
        <v>44745</v>
      </c>
    </row>
    <row r="82" spans="1:8" ht="57" customHeight="1" x14ac:dyDescent="0.25">
      <c r="B82" s="7"/>
      <c r="C82" s="7"/>
      <c r="D82" s="7"/>
      <c r="E82" s="7"/>
      <c r="F82" s="7"/>
      <c r="G82" s="7"/>
      <c r="H82" s="9"/>
    </row>
    <row r="83" spans="1:8" ht="16.5" customHeight="1" x14ac:dyDescent="0.25">
      <c r="B83" s="11">
        <f t="array" ref="B83:C83">Jours+36+DATE(Calendrier6ans,OptionCalendrier6mois,1)-WEEKDAY(DATE(Calendrier6ans,OptionCalendrier6mois,1),OptionJoursemaine)</f>
        <v>44746</v>
      </c>
      <c r="C83" s="11">
        <v>44747</v>
      </c>
      <c r="D83" s="25" t="s">
        <v>1</v>
      </c>
      <c r="E83" s="26"/>
      <c r="F83" s="26"/>
      <c r="G83" s="26"/>
      <c r="H83" s="26"/>
    </row>
    <row r="84" spans="1:8" ht="63.75" customHeight="1" x14ac:dyDescent="0.25">
      <c r="B84" s="7"/>
      <c r="C84" s="7"/>
      <c r="D84" s="24"/>
      <c r="E84" s="24"/>
      <c r="F84" s="24"/>
      <c r="G84" s="24"/>
      <c r="H84" s="24"/>
    </row>
    <row r="85" spans="1:8" ht="54" customHeight="1" x14ac:dyDescent="0.7">
      <c r="A85" s="2"/>
      <c r="B85" s="1">
        <f>YEAR(DATE(Calendrier6ans,OptionCalendrier6mois+1,1))</f>
        <v>2022</v>
      </c>
      <c r="C85" s="27" t="str">
        <f>TEXT(DATE(Calendrier6ans,OptionCalendrier6mois+1,1),"mmmm")</f>
        <v>juillet</v>
      </c>
      <c r="D85" s="27"/>
      <c r="E85" s="27"/>
      <c r="F85" s="6"/>
      <c r="G85" s="6"/>
      <c r="H85" s="2"/>
    </row>
    <row r="86" spans="1:8" ht="14.25" customHeight="1" x14ac:dyDescent="0.25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25">
      <c r="B87" s="11">
        <f t="array" ref="B87:H87">Jours+1+DATE(Calendrier7ans,OptionCalendrier7mois,1)-WEEKDAY(DATE(Calendrier7ans,OptionCalendrier7mois,1),OptionJoursemaine)</f>
        <v>44739</v>
      </c>
      <c r="C87" s="11">
        <v>44740</v>
      </c>
      <c r="D87" s="11">
        <v>44741</v>
      </c>
      <c r="E87" s="11">
        <v>44742</v>
      </c>
      <c r="F87" s="11">
        <v>44743</v>
      </c>
      <c r="G87" s="11">
        <v>44744</v>
      </c>
      <c r="H87" s="12">
        <v>44745</v>
      </c>
    </row>
    <row r="88" spans="1:8" ht="56.25" customHeight="1" x14ac:dyDescent="0.25">
      <c r="B88" s="7"/>
      <c r="C88" s="7"/>
      <c r="D88" s="7"/>
      <c r="E88" s="7"/>
      <c r="F88" s="7" t="s">
        <v>14</v>
      </c>
      <c r="G88" s="7"/>
      <c r="H88" s="8"/>
    </row>
    <row r="89" spans="1:8" ht="16.5" customHeight="1" x14ac:dyDescent="0.25">
      <c r="B89" s="11">
        <f t="array" ref="B89:H89">Jours+8+DATE(Calendrier7ans,OptionCalendrier7mois,1)-WEEKDAY(DATE(Calendrier7ans,OptionCalendrier7mois,1),OptionJoursemaine)</f>
        <v>44746</v>
      </c>
      <c r="C89" s="11">
        <v>44747</v>
      </c>
      <c r="D89" s="11">
        <v>44748</v>
      </c>
      <c r="E89" s="11">
        <v>44749</v>
      </c>
      <c r="F89" s="11">
        <v>44750</v>
      </c>
      <c r="G89" s="11">
        <v>44751</v>
      </c>
      <c r="H89" s="12">
        <v>44752</v>
      </c>
    </row>
    <row r="90" spans="1:8" ht="56.25" customHeight="1" x14ac:dyDescent="0.25">
      <c r="B90" s="7"/>
      <c r="C90" s="7"/>
      <c r="D90" s="7"/>
      <c r="E90" s="7"/>
      <c r="F90" s="7"/>
      <c r="G90" s="7"/>
      <c r="H90" s="8"/>
    </row>
    <row r="91" spans="1:8" ht="16.5" customHeight="1" x14ac:dyDescent="0.25">
      <c r="B91" s="11">
        <f t="array" ref="B91:H91">Jours+15+DATE(Calendrier7ans,OptionCalendrier7mois,1)-WEEKDAY(DATE(Calendrier7ans,OptionCalendrier7mois,1),OptionJoursemaine)</f>
        <v>44753</v>
      </c>
      <c r="C91" s="11">
        <v>44754</v>
      </c>
      <c r="D91" s="11">
        <v>44755</v>
      </c>
      <c r="E91" s="11">
        <v>44756</v>
      </c>
      <c r="F91" s="11">
        <v>44757</v>
      </c>
      <c r="G91" s="11">
        <v>44758</v>
      </c>
      <c r="H91" s="12">
        <v>44759</v>
      </c>
    </row>
    <row r="92" spans="1:8" ht="56.25" customHeight="1" x14ac:dyDescent="0.25">
      <c r="B92" s="7"/>
      <c r="C92" s="7"/>
      <c r="D92" s="7" t="s">
        <v>15</v>
      </c>
      <c r="E92" s="7" t="s">
        <v>16</v>
      </c>
      <c r="F92" s="7"/>
      <c r="G92" s="7"/>
      <c r="H92" s="8"/>
    </row>
    <row r="93" spans="1:8" ht="16.5" customHeight="1" x14ac:dyDescent="0.25">
      <c r="B93" s="11">
        <f t="array" ref="B93:H93">Jours+22+DATE(Calendrier7ans,OptionCalendrier7mois,1)-WEEKDAY(DATE(Calendrier7ans,OptionCalendrier7mois,1),OptionJoursemaine)</f>
        <v>44760</v>
      </c>
      <c r="C93" s="11">
        <v>44761</v>
      </c>
      <c r="D93" s="11">
        <v>44762</v>
      </c>
      <c r="E93" s="11">
        <v>44763</v>
      </c>
      <c r="F93" s="11">
        <v>44764</v>
      </c>
      <c r="G93" s="11">
        <v>44765</v>
      </c>
      <c r="H93" s="12">
        <v>44766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1">
        <f t="array" ref="B95:H95">Jours+29+DATE(Calendrier7ans,OptionCalendrier7mois,1)-WEEKDAY(DATE(Calendrier7ans,OptionCalendrier7mois,1),OptionJoursemaine)</f>
        <v>44767</v>
      </c>
      <c r="C95" s="11">
        <v>44768</v>
      </c>
      <c r="D95" s="11">
        <v>44769</v>
      </c>
      <c r="E95" s="11">
        <v>44770</v>
      </c>
      <c r="F95" s="11">
        <v>44771</v>
      </c>
      <c r="G95" s="11">
        <v>44772</v>
      </c>
      <c r="H95" s="12">
        <v>44773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8" ht="16.5" customHeight="1" x14ac:dyDescent="0.25">
      <c r="B97" s="11">
        <f t="array" ref="B97:C97">Jours+36+DATE(Calendrier7ans,OptionCalendrier7mois,1)-WEEKDAY(DATE(Calendrier7ans,OptionCalendrier7mois,1),OptionJoursemaine)</f>
        <v>44774</v>
      </c>
      <c r="C97" s="11">
        <v>44775</v>
      </c>
      <c r="D97" s="25" t="s">
        <v>1</v>
      </c>
      <c r="E97" s="26"/>
      <c r="F97" s="26"/>
      <c r="G97" s="26"/>
      <c r="H97" s="26"/>
    </row>
    <row r="98" spans="1:8" ht="63.75" customHeight="1" x14ac:dyDescent="0.25">
      <c r="B98" s="7"/>
      <c r="C98" s="7"/>
      <c r="D98" s="24"/>
      <c r="E98" s="24"/>
      <c r="F98" s="24"/>
      <c r="G98" s="24"/>
      <c r="H98" s="24"/>
    </row>
    <row r="99" spans="1:8" ht="54" customHeight="1" x14ac:dyDescent="0.7">
      <c r="A99" s="2"/>
      <c r="B99" s="1">
        <f>YEAR(DATE(Calendrier7ans,OptionCalendrier7mois+1,1))</f>
        <v>2022</v>
      </c>
      <c r="C99" s="27" t="str">
        <f>TEXT(DATE(Calendrier7ans,OptionCalendrier7mois+1,1),"mmmm")</f>
        <v>août</v>
      </c>
      <c r="D99" s="27"/>
      <c r="E99" s="27"/>
      <c r="F99" s="6"/>
      <c r="G99" s="6"/>
      <c r="H99" s="2"/>
    </row>
    <row r="100" spans="1:8" ht="14.25" customHeight="1" x14ac:dyDescent="0.25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25">
      <c r="B101" s="11">
        <f t="array" ref="B101:H101">Jours+1+DATE(Calendrier8ans,OptionCalendrier8mois,1)-WEEKDAY(DATE(Calendrier8ans,OptionCalendrier8mois,1),OptionJoursemaine)</f>
        <v>44774</v>
      </c>
      <c r="C101" s="11">
        <v>44775</v>
      </c>
      <c r="D101" s="11">
        <v>44776</v>
      </c>
      <c r="E101" s="11">
        <v>44777</v>
      </c>
      <c r="F101" s="11">
        <v>44778</v>
      </c>
      <c r="G101" s="11">
        <v>44779</v>
      </c>
      <c r="H101" s="12">
        <v>44780</v>
      </c>
    </row>
    <row r="102" spans="1:8" ht="56.25" customHeight="1" x14ac:dyDescent="0.25">
      <c r="B102" s="7"/>
      <c r="C102" s="7"/>
      <c r="D102" s="7"/>
      <c r="E102" s="7"/>
      <c r="F102" s="7"/>
      <c r="G102" s="7"/>
      <c r="H102" s="8"/>
    </row>
    <row r="103" spans="1:8" ht="16.5" customHeight="1" x14ac:dyDescent="0.25">
      <c r="B103" s="11">
        <f t="array" ref="B103:H103">Jours+8+DATE(Calendrier8ans,OptionCalendrier8mois,1)-WEEKDAY(DATE(Calendrier8ans,OptionCalendrier8mois,1),OptionJoursemaine)</f>
        <v>44781</v>
      </c>
      <c r="C103" s="11">
        <v>44782</v>
      </c>
      <c r="D103" s="11">
        <v>44783</v>
      </c>
      <c r="E103" s="11">
        <v>44784</v>
      </c>
      <c r="F103" s="11">
        <v>44785</v>
      </c>
      <c r="G103" s="11">
        <v>44786</v>
      </c>
      <c r="H103" s="12">
        <v>44787</v>
      </c>
    </row>
    <row r="104" spans="1:8" ht="56.25" customHeight="1" x14ac:dyDescent="0.25">
      <c r="B104" s="7"/>
      <c r="C104" s="7"/>
      <c r="D104" s="7"/>
      <c r="E104" s="7"/>
      <c r="F104" s="7"/>
      <c r="G104" s="7"/>
      <c r="H104" s="8" t="s">
        <v>17</v>
      </c>
    </row>
    <row r="105" spans="1:8" ht="16.5" customHeight="1" x14ac:dyDescent="0.25">
      <c r="B105" s="11">
        <f t="array" ref="B105:H105">Jours+15+DATE(Calendrier8ans,OptionCalendrier8mois,1)-WEEKDAY(DATE(Calendrier8ans,OptionCalendrier8mois,1),OptionJoursemaine)</f>
        <v>44788</v>
      </c>
      <c r="C105" s="11">
        <v>44789</v>
      </c>
      <c r="D105" s="11">
        <v>44790</v>
      </c>
      <c r="E105" s="11">
        <v>44791</v>
      </c>
      <c r="F105" s="11">
        <v>44792</v>
      </c>
      <c r="G105" s="11">
        <v>44793</v>
      </c>
      <c r="H105" s="12">
        <v>44794</v>
      </c>
    </row>
    <row r="106" spans="1:8" ht="56.25" customHeight="1" x14ac:dyDescent="0.25">
      <c r="B106" s="7"/>
      <c r="C106" s="7" t="s">
        <v>71</v>
      </c>
      <c r="D106" s="7" t="s">
        <v>71</v>
      </c>
      <c r="E106" s="7" t="s">
        <v>71</v>
      </c>
      <c r="F106" s="7" t="s">
        <v>71</v>
      </c>
      <c r="G106" s="7" t="s">
        <v>72</v>
      </c>
      <c r="H106" s="8" t="s">
        <v>19</v>
      </c>
    </row>
    <row r="107" spans="1:8" ht="16.5" customHeight="1" x14ac:dyDescent="0.25">
      <c r="B107" s="11">
        <f t="array" ref="B107:H107">Jours+22+DATE(Calendrier8ans,OptionCalendrier8mois,1)-WEEKDAY(DATE(Calendrier8ans,OptionCalendrier8mois,1),OptionJoursemaine)</f>
        <v>44795</v>
      </c>
      <c r="C107" s="11">
        <v>44796</v>
      </c>
      <c r="D107" s="11">
        <v>44797</v>
      </c>
      <c r="E107" s="11">
        <v>44798</v>
      </c>
      <c r="F107" s="11">
        <v>44799</v>
      </c>
      <c r="G107" s="11">
        <v>44800</v>
      </c>
      <c r="H107" s="12">
        <v>44801</v>
      </c>
    </row>
    <row r="108" spans="1:8" ht="56.25" customHeight="1" x14ac:dyDescent="0.25">
      <c r="B108" s="7" t="s">
        <v>73</v>
      </c>
      <c r="C108" s="7" t="s">
        <v>74</v>
      </c>
      <c r="D108" s="7" t="s">
        <v>74</v>
      </c>
      <c r="E108" s="7" t="s">
        <v>74</v>
      </c>
      <c r="F108" s="7" t="s">
        <v>74</v>
      </c>
      <c r="G108" s="7" t="s">
        <v>18</v>
      </c>
      <c r="H108" s="7" t="s">
        <v>38</v>
      </c>
    </row>
    <row r="109" spans="1:8" ht="16.5" customHeight="1" x14ac:dyDescent="0.25">
      <c r="B109" s="11">
        <f t="array" ref="B109:H109">Jours+29+DATE(Calendrier8ans,OptionCalendrier8mois,1)-WEEKDAY(DATE(Calendrier8ans,OptionCalendrier8mois,1),OptionJoursemaine)</f>
        <v>44802</v>
      </c>
      <c r="C109" s="11">
        <v>44803</v>
      </c>
      <c r="D109" s="11">
        <v>44804</v>
      </c>
      <c r="E109" s="11">
        <v>44805</v>
      </c>
      <c r="F109" s="11">
        <v>44806</v>
      </c>
      <c r="G109" s="11">
        <v>44807</v>
      </c>
      <c r="H109" s="12">
        <v>44808</v>
      </c>
    </row>
    <row r="110" spans="1:8" ht="57" customHeight="1" x14ac:dyDescent="0.25">
      <c r="B110" s="7"/>
      <c r="C110" s="7"/>
      <c r="D110" s="7"/>
      <c r="E110" s="7"/>
      <c r="F110" s="7"/>
      <c r="G110" s="7"/>
      <c r="H110" s="9"/>
    </row>
    <row r="111" spans="1:8" ht="16.5" customHeight="1" x14ac:dyDescent="0.25">
      <c r="B111" s="11">
        <f t="array" ref="B111:C111">Jours+36+DATE(Calendrier8ans,OptionCalendrier8mois,1)-WEEKDAY(DATE(Calendrier8ans,OptionCalendrier8mois,1),OptionJoursemaine)</f>
        <v>44809</v>
      </c>
      <c r="C111" s="11">
        <v>44810</v>
      </c>
      <c r="D111" s="25" t="s">
        <v>1</v>
      </c>
      <c r="E111" s="26"/>
      <c r="F111" s="26"/>
      <c r="G111" s="26"/>
      <c r="H111" s="26"/>
    </row>
    <row r="112" spans="1:8" ht="63.75" customHeight="1" x14ac:dyDescent="0.25">
      <c r="B112" s="7"/>
      <c r="C112" s="7"/>
      <c r="D112" s="24"/>
      <c r="E112" s="24"/>
      <c r="F112" s="24"/>
      <c r="G112" s="24"/>
      <c r="H112" s="24"/>
    </row>
    <row r="113" spans="1:8" ht="54" customHeight="1" x14ac:dyDescent="0.7">
      <c r="A113" s="2"/>
      <c r="B113" s="1">
        <f>YEAR(DATE(Calendrier8ans,OptionCalendrier8mois+1,1))</f>
        <v>2022</v>
      </c>
      <c r="C113" s="27" t="str">
        <f>TEXT(DATE(Calendrier8ans,OptionCalendrier8mois+1,1),"mmmm")</f>
        <v>septembre</v>
      </c>
      <c r="D113" s="27"/>
      <c r="E113" s="27"/>
      <c r="F113" s="6"/>
      <c r="G113" s="6"/>
      <c r="H113" s="2"/>
    </row>
    <row r="114" spans="1:8" ht="14.25" customHeight="1" x14ac:dyDescent="0.25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25">
      <c r="B115" s="11">
        <f t="array" ref="B115:H115">Jours+1+DATE(Calendrier9ans,OptionCalendrier9mois,1)-WEEKDAY(DATE(Calendrier9ans,OptionCalendrier9mois,1),OptionJoursemaine)</f>
        <v>44802</v>
      </c>
      <c r="C115" s="11">
        <v>44803</v>
      </c>
      <c r="D115" s="11">
        <v>44804</v>
      </c>
      <c r="E115" s="11">
        <v>44805</v>
      </c>
      <c r="F115" s="11">
        <v>44806</v>
      </c>
      <c r="G115" s="11">
        <v>44807</v>
      </c>
      <c r="H115" s="12">
        <v>44808</v>
      </c>
    </row>
    <row r="116" spans="1:8" ht="56.25" customHeight="1" x14ac:dyDescent="0.25">
      <c r="B116" s="7"/>
      <c r="C116" s="7"/>
      <c r="D116" s="7"/>
      <c r="E116" s="7"/>
      <c r="F116" s="7"/>
      <c r="G116" s="7"/>
      <c r="H116" s="8"/>
    </row>
    <row r="117" spans="1:8" ht="16.5" customHeight="1" x14ac:dyDescent="0.25">
      <c r="B117" s="11">
        <f t="array" ref="B117:H117">Jours+8+DATE(Calendrier9ans,OptionCalendrier9mois,1)-WEEKDAY(DATE(Calendrier9ans,OptionCalendrier9mois,1),OptionJoursemaine)</f>
        <v>44809</v>
      </c>
      <c r="C117" s="11">
        <v>44810</v>
      </c>
      <c r="D117" s="11">
        <v>44811</v>
      </c>
      <c r="E117" s="11">
        <v>44812</v>
      </c>
      <c r="F117" s="11">
        <v>44813</v>
      </c>
      <c r="G117" s="11">
        <v>44814</v>
      </c>
      <c r="H117" s="12">
        <v>44815</v>
      </c>
    </row>
    <row r="118" spans="1:8" ht="56.25" customHeight="1" x14ac:dyDescent="0.25">
      <c r="B118" s="7"/>
      <c r="C118" s="7"/>
      <c r="D118" s="7"/>
      <c r="E118" s="7"/>
      <c r="F118" s="7"/>
      <c r="G118" s="7" t="s">
        <v>51</v>
      </c>
      <c r="H118" s="8"/>
    </row>
    <row r="119" spans="1:8" ht="16.5" customHeight="1" x14ac:dyDescent="0.25">
      <c r="B119" s="11">
        <f t="array" ref="B119:H119">Jours+15+DATE(Calendrier9ans,OptionCalendrier9mois,1)-WEEKDAY(DATE(Calendrier9ans,OptionCalendrier9mois,1),OptionJoursemaine)</f>
        <v>44816</v>
      </c>
      <c r="C119" s="11">
        <v>44817</v>
      </c>
      <c r="D119" s="11">
        <v>44818</v>
      </c>
      <c r="E119" s="11">
        <v>44819</v>
      </c>
      <c r="F119" s="11">
        <v>44820</v>
      </c>
      <c r="G119" s="11">
        <v>44821</v>
      </c>
      <c r="H119" s="12">
        <v>44822</v>
      </c>
    </row>
    <row r="120" spans="1:8" ht="56.25" customHeight="1" x14ac:dyDescent="0.25">
      <c r="B120" s="7"/>
      <c r="C120" s="7"/>
      <c r="D120" s="7"/>
      <c r="E120" s="7"/>
      <c r="F120" s="7"/>
      <c r="G120" s="7" t="s">
        <v>44</v>
      </c>
      <c r="H120" s="7" t="s">
        <v>20</v>
      </c>
    </row>
    <row r="121" spans="1:8" ht="16.5" customHeight="1" x14ac:dyDescent="0.25">
      <c r="B121" s="11">
        <f t="array" ref="B121:H121">Jours+22+DATE(Calendrier9ans,OptionCalendrier9mois,1)-WEEKDAY(DATE(Calendrier9ans,OptionCalendrier9mois,1),OptionJoursemaine)</f>
        <v>44823</v>
      </c>
      <c r="C121" s="11">
        <v>44824</v>
      </c>
      <c r="D121" s="11">
        <v>44825</v>
      </c>
      <c r="E121" s="11">
        <v>44826</v>
      </c>
      <c r="F121" s="11">
        <v>44827</v>
      </c>
      <c r="G121" s="11">
        <v>44828</v>
      </c>
      <c r="H121" s="12">
        <v>44829</v>
      </c>
    </row>
    <row r="122" spans="1:8" ht="56.25" customHeight="1" x14ac:dyDescent="0.25">
      <c r="B122" s="7"/>
      <c r="C122" s="7"/>
      <c r="D122" s="7"/>
      <c r="E122" s="7"/>
      <c r="F122" s="7"/>
      <c r="G122" s="7" t="s">
        <v>45</v>
      </c>
      <c r="H122" s="16" t="s">
        <v>75</v>
      </c>
    </row>
    <row r="123" spans="1:8" ht="16.5" customHeight="1" x14ac:dyDescent="0.25">
      <c r="B123" s="11">
        <f t="array" ref="B123:H123">Jours+29+DATE(Calendrier9ans,OptionCalendrier9mois,1)-WEEKDAY(DATE(Calendrier9ans,OptionCalendrier9mois,1),OptionJoursemaine)</f>
        <v>44830</v>
      </c>
      <c r="C123" s="11">
        <v>44831</v>
      </c>
      <c r="D123" s="11">
        <v>44832</v>
      </c>
      <c r="E123" s="11">
        <v>44833</v>
      </c>
      <c r="F123" s="11">
        <v>44834</v>
      </c>
      <c r="G123" s="11">
        <v>44835</v>
      </c>
      <c r="H123" s="12">
        <v>44836</v>
      </c>
    </row>
    <row r="124" spans="1:8" ht="57" customHeight="1" x14ac:dyDescent="0.25">
      <c r="B124" s="7"/>
      <c r="C124" s="7"/>
      <c r="D124" s="7"/>
      <c r="E124" s="7"/>
      <c r="F124" s="7"/>
      <c r="G124" s="7"/>
      <c r="H124" s="9"/>
    </row>
    <row r="125" spans="1:8" ht="16.5" customHeight="1" x14ac:dyDescent="0.25">
      <c r="B125" s="11">
        <f t="array" ref="B125:C125">Jours+36+DATE(Calendrier9ans,OptionCalendrier9mois,1)-WEEKDAY(DATE(Calendrier9ans,OptionCalendrier9mois,1),OptionJoursemaine)</f>
        <v>44837</v>
      </c>
      <c r="C125" s="11">
        <v>44838</v>
      </c>
      <c r="D125" s="25" t="s">
        <v>1</v>
      </c>
      <c r="E125" s="26"/>
      <c r="F125" s="26"/>
      <c r="G125" s="26"/>
      <c r="H125" s="26"/>
    </row>
    <row r="126" spans="1:8" ht="63.75" customHeight="1" x14ac:dyDescent="0.25">
      <c r="B126" s="7"/>
      <c r="C126" s="7"/>
      <c r="D126" s="24"/>
      <c r="E126" s="24"/>
      <c r="F126" s="24"/>
      <c r="G126" s="24"/>
      <c r="H126" s="24"/>
    </row>
    <row r="127" spans="1:8" ht="54" customHeight="1" x14ac:dyDescent="0.7">
      <c r="A127" s="2"/>
      <c r="B127" s="1">
        <f>YEAR(DATE(Calendrier9ans,OptionCalendrier9mois+1,1))</f>
        <v>2022</v>
      </c>
      <c r="C127" s="27" t="str">
        <f>TEXT(DATE(Calendrier9ans,OptionCalendrier9mois+1,1),"mmmm")</f>
        <v>octobre</v>
      </c>
      <c r="D127" s="27"/>
      <c r="E127" s="27"/>
      <c r="F127" s="6"/>
      <c r="G127" s="6"/>
      <c r="H127" s="2"/>
    </row>
    <row r="128" spans="1:8" ht="14.25" customHeight="1" x14ac:dyDescent="0.25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25">
      <c r="B129" s="11">
        <f t="array" ref="B129:H129">Jours+1+DATE(Calendrier10ans,OptionCalendrier10mois,1)-WEEKDAY(DATE(Calendrier10ans,OptionCalendrier10mois,1),OptionJoursemaine)</f>
        <v>44830</v>
      </c>
      <c r="C129" s="11">
        <v>44831</v>
      </c>
      <c r="D129" s="11">
        <v>44832</v>
      </c>
      <c r="E129" s="11">
        <v>44833</v>
      </c>
      <c r="F129" s="11">
        <v>44834</v>
      </c>
      <c r="G129" s="11">
        <v>44835</v>
      </c>
      <c r="H129" s="12">
        <v>44836</v>
      </c>
    </row>
    <row r="130" spans="2:8" ht="56.25" customHeight="1" x14ac:dyDescent="0.25">
      <c r="B130" s="7"/>
      <c r="C130" s="7"/>
      <c r="D130" s="7"/>
      <c r="E130" s="7"/>
      <c r="F130" s="7"/>
      <c r="G130" s="7" t="s">
        <v>50</v>
      </c>
      <c r="H130" s="7" t="s">
        <v>46</v>
      </c>
    </row>
    <row r="131" spans="2:8" ht="16.5" customHeight="1" x14ac:dyDescent="0.25">
      <c r="B131" s="11">
        <f t="array" ref="B131:H131">Jours+8+DATE(Calendrier10ans,OptionCalendrier10mois,1)-WEEKDAY(DATE(Calendrier10ans,OptionCalendrier10mois,1),OptionJoursemaine)</f>
        <v>44837</v>
      </c>
      <c r="C131" s="11">
        <v>44838</v>
      </c>
      <c r="D131" s="11">
        <v>44839</v>
      </c>
      <c r="E131" s="11">
        <v>44840</v>
      </c>
      <c r="F131" s="11">
        <v>44841</v>
      </c>
      <c r="G131" s="11">
        <v>44842</v>
      </c>
      <c r="H131" s="12">
        <v>44843</v>
      </c>
    </row>
    <row r="132" spans="2:8" ht="56.25" customHeight="1" x14ac:dyDescent="0.25">
      <c r="B132" s="7"/>
      <c r="C132" s="7"/>
      <c r="D132" s="7"/>
      <c r="E132" s="7"/>
      <c r="F132" s="7"/>
      <c r="G132" s="7" t="s">
        <v>21</v>
      </c>
      <c r="H132" s="7" t="s">
        <v>47</v>
      </c>
    </row>
    <row r="133" spans="2:8" ht="16.5" customHeight="1" x14ac:dyDescent="0.25">
      <c r="B133" s="11">
        <f t="array" ref="B133:H133">Jours+15+DATE(Calendrier10ans,OptionCalendrier10mois,1)-WEEKDAY(DATE(Calendrier10ans,OptionCalendrier10mois,1),OptionJoursemaine)</f>
        <v>44844</v>
      </c>
      <c r="C133" s="11">
        <v>44845</v>
      </c>
      <c r="D133" s="11">
        <v>44846</v>
      </c>
      <c r="E133" s="11">
        <v>44847</v>
      </c>
      <c r="F133" s="11">
        <v>44848</v>
      </c>
      <c r="G133" s="11">
        <v>44849</v>
      </c>
      <c r="H133" s="12">
        <v>44850</v>
      </c>
    </row>
    <row r="134" spans="2:8" ht="56.25" customHeight="1" x14ac:dyDescent="0.25">
      <c r="B134" s="7"/>
      <c r="C134" s="7"/>
      <c r="D134" s="7"/>
      <c r="E134" s="7"/>
      <c r="F134" s="7"/>
      <c r="G134" s="15" t="s">
        <v>48</v>
      </c>
      <c r="H134" s="15" t="s">
        <v>49</v>
      </c>
    </row>
    <row r="135" spans="2:8" ht="16.5" customHeight="1" x14ac:dyDescent="0.25">
      <c r="B135" s="11">
        <f t="array" ref="B135:H135">Jours+22+DATE(Calendrier10ans,OptionCalendrier10mois,1)-WEEKDAY(DATE(Calendrier10ans,OptionCalendrier10mois,1),OptionJoursemaine)</f>
        <v>44851</v>
      </c>
      <c r="C135" s="11">
        <v>44852</v>
      </c>
      <c r="D135" s="11">
        <v>44853</v>
      </c>
      <c r="E135" s="11">
        <v>44854</v>
      </c>
      <c r="F135" s="11">
        <v>44855</v>
      </c>
      <c r="G135" s="11">
        <v>44856</v>
      </c>
      <c r="H135" s="12">
        <v>44857</v>
      </c>
    </row>
    <row r="136" spans="2:8" ht="56.25" customHeight="1" x14ac:dyDescent="0.25">
      <c r="B136" s="7"/>
      <c r="C136" s="7"/>
      <c r="D136" s="7"/>
      <c r="E136" s="7"/>
      <c r="F136" s="7"/>
      <c r="G136" s="7" t="s">
        <v>43</v>
      </c>
      <c r="H136" s="8"/>
    </row>
    <row r="137" spans="2:8" ht="16.5" customHeight="1" x14ac:dyDescent="0.25">
      <c r="B137" s="11">
        <f t="array" ref="B137:H137">Jours+29+DATE(Calendrier10ans,OptionCalendrier10mois,1)-WEEKDAY(DATE(Calendrier10ans,OptionCalendrier10mois,1),OptionJoursemaine)</f>
        <v>44858</v>
      </c>
      <c r="C137" s="11">
        <v>44859</v>
      </c>
      <c r="D137" s="11">
        <v>44860</v>
      </c>
      <c r="E137" s="11">
        <v>44861</v>
      </c>
      <c r="F137" s="11">
        <v>44862</v>
      </c>
      <c r="G137" s="11">
        <v>44863</v>
      </c>
      <c r="H137" s="12">
        <v>44864</v>
      </c>
    </row>
    <row r="138" spans="2:8" ht="57" customHeight="1" x14ac:dyDescent="0.25">
      <c r="B138" s="7" t="s">
        <v>22</v>
      </c>
      <c r="C138" s="7" t="s">
        <v>22</v>
      </c>
      <c r="D138" s="7" t="s">
        <v>22</v>
      </c>
      <c r="E138" s="7" t="s">
        <v>22</v>
      </c>
      <c r="F138" s="7" t="s">
        <v>22</v>
      </c>
      <c r="G138" s="7"/>
      <c r="H138" s="9"/>
    </row>
    <row r="139" spans="2:8" ht="16.5" customHeight="1" x14ac:dyDescent="0.25">
      <c r="B139" s="11">
        <f t="array" ref="B139:C139">Jours+36+DATE(Calendrier10ans,OptionCalendrier10mois,1)-WEEKDAY(DATE(Calendrier10ans,OptionCalendrier10mois,1),OptionJoursemaine)</f>
        <v>44865</v>
      </c>
      <c r="C139" s="11">
        <v>44866</v>
      </c>
      <c r="D139" s="25" t="s">
        <v>1</v>
      </c>
      <c r="E139" s="26"/>
      <c r="F139" s="26"/>
      <c r="G139" s="26"/>
      <c r="H139" s="26"/>
    </row>
    <row r="140" spans="2:8" ht="63.75" customHeight="1" x14ac:dyDescent="0.25">
      <c r="B140" s="7"/>
      <c r="C140" s="7"/>
      <c r="D140" s="24"/>
      <c r="E140" s="24"/>
      <c r="F140" s="24"/>
      <c r="G140" s="24"/>
      <c r="H140" s="24"/>
    </row>
    <row r="141" spans="2:8" ht="54" customHeight="1" x14ac:dyDescent="0.7">
      <c r="B141" s="1">
        <f>YEAR(DATE(Calendrier10ans,OptionCalendrier10mois+1,1))</f>
        <v>2022</v>
      </c>
      <c r="C141" s="27" t="str">
        <f>TEXT(DATE(Calendrier10ans,OptionCalendrier10mois+1,1),"mmmm")</f>
        <v>novembre</v>
      </c>
      <c r="D141" s="27"/>
      <c r="E141" s="27"/>
      <c r="F141" s="6"/>
      <c r="G141" s="6"/>
      <c r="H141" s="2"/>
    </row>
    <row r="142" spans="2:8" ht="14.25" customHeight="1" x14ac:dyDescent="0.25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25">
      <c r="B143" s="11">
        <f t="array" ref="B143:H143">Jours+1+DATE(Calendrier11ans,OptionCalendrier11mois,1)-WEEKDAY(DATE(Calendrier11ans,OptionCalendrier11mois,1),OptionJoursemaine)</f>
        <v>44865</v>
      </c>
      <c r="C143" s="11">
        <v>44866</v>
      </c>
      <c r="D143" s="11">
        <v>44867</v>
      </c>
      <c r="E143" s="11">
        <v>44868</v>
      </c>
      <c r="F143" s="11">
        <v>44869</v>
      </c>
      <c r="G143" s="11">
        <v>44870</v>
      </c>
      <c r="H143" s="12">
        <v>44871</v>
      </c>
    </row>
    <row r="144" spans="2:8" ht="56.25" customHeight="1" x14ac:dyDescent="0.25">
      <c r="B144" s="7" t="s">
        <v>23</v>
      </c>
      <c r="C144" s="7" t="s">
        <v>23</v>
      </c>
      <c r="D144" s="7"/>
      <c r="E144" s="7" t="s">
        <v>23</v>
      </c>
      <c r="F144" s="7" t="s">
        <v>23</v>
      </c>
      <c r="G144" s="7" t="s">
        <v>24</v>
      </c>
      <c r="H144" s="7" t="s">
        <v>25</v>
      </c>
    </row>
    <row r="145" spans="2:8" ht="16.5" customHeight="1" x14ac:dyDescent="0.25">
      <c r="B145" s="11">
        <f t="array" ref="B145:H145">Jours+8+DATE(Calendrier11ans,OptionCalendrier11mois,1)-WEEKDAY(DATE(Calendrier11ans,OptionCalendrier11mois,1),OptionJoursemaine)</f>
        <v>44872</v>
      </c>
      <c r="C145" s="11">
        <v>44873</v>
      </c>
      <c r="D145" s="11">
        <v>44874</v>
      </c>
      <c r="E145" s="11">
        <v>44875</v>
      </c>
      <c r="F145" s="11">
        <v>44876</v>
      </c>
      <c r="G145" s="11">
        <v>44877</v>
      </c>
      <c r="H145" s="12">
        <v>44878</v>
      </c>
    </row>
    <row r="146" spans="2:8" ht="56.25" customHeight="1" x14ac:dyDescent="0.25">
      <c r="B146" s="7"/>
      <c r="C146" s="7"/>
      <c r="D146" s="7"/>
      <c r="E146" s="7"/>
      <c r="F146" s="7"/>
      <c r="G146" s="7" t="s">
        <v>50</v>
      </c>
      <c r="H146" s="7" t="s">
        <v>47</v>
      </c>
    </row>
    <row r="147" spans="2:8" ht="16.5" customHeight="1" x14ac:dyDescent="0.25">
      <c r="B147" s="11">
        <f t="array" ref="B147:H147">Jours+15+DATE(Calendrier11ans,OptionCalendrier11mois,1)-WEEKDAY(DATE(Calendrier11ans,OptionCalendrier11mois,1),OptionJoursemaine)</f>
        <v>44879</v>
      </c>
      <c r="C147" s="11">
        <v>44880</v>
      </c>
      <c r="D147" s="11">
        <v>44881</v>
      </c>
      <c r="E147" s="11">
        <v>44882</v>
      </c>
      <c r="F147" s="11">
        <v>44883</v>
      </c>
      <c r="G147" s="11">
        <v>44884</v>
      </c>
      <c r="H147" s="12">
        <v>44885</v>
      </c>
    </row>
    <row r="148" spans="2:8" ht="56.25" customHeight="1" x14ac:dyDescent="0.25">
      <c r="B148" s="7"/>
      <c r="C148" s="7"/>
      <c r="D148" s="7"/>
      <c r="E148" s="7"/>
      <c r="F148" s="7"/>
      <c r="G148" s="7" t="s">
        <v>52</v>
      </c>
      <c r="H148" s="8" t="s">
        <v>26</v>
      </c>
    </row>
    <row r="149" spans="2:8" ht="16.5" customHeight="1" x14ac:dyDescent="0.25">
      <c r="B149" s="11">
        <f t="array" ref="B149:H149">Jours+22+DATE(Calendrier11ans,OptionCalendrier11mois,1)-WEEKDAY(DATE(Calendrier11ans,OptionCalendrier11mois,1),OptionJoursemaine)</f>
        <v>44886</v>
      </c>
      <c r="C149" s="11">
        <v>44887</v>
      </c>
      <c r="D149" s="11">
        <v>44888</v>
      </c>
      <c r="E149" s="11">
        <v>44889</v>
      </c>
      <c r="F149" s="11">
        <v>44890</v>
      </c>
      <c r="G149" s="11">
        <v>44891</v>
      </c>
      <c r="H149" s="12">
        <v>44892</v>
      </c>
    </row>
    <row r="150" spans="2:8" ht="56.25" customHeight="1" x14ac:dyDescent="0.25">
      <c r="B150" s="7"/>
      <c r="C150" s="7"/>
      <c r="D150" s="7"/>
      <c r="E150" s="7"/>
      <c r="F150" s="7" t="s">
        <v>39</v>
      </c>
      <c r="G150" s="19" t="s">
        <v>69</v>
      </c>
      <c r="H150" s="20" t="s">
        <v>70</v>
      </c>
    </row>
    <row r="151" spans="2:8" ht="16.5" customHeight="1" x14ac:dyDescent="0.25">
      <c r="B151" s="11">
        <f t="array" ref="B151:H151">Jours+29+DATE(Calendrier11ans,OptionCalendrier11mois,1)-WEEKDAY(DATE(Calendrier11ans,OptionCalendrier11mois,1),OptionJoursemaine)</f>
        <v>44893</v>
      </c>
      <c r="C151" s="11">
        <v>44894</v>
      </c>
      <c r="D151" s="11">
        <v>44895</v>
      </c>
      <c r="E151" s="11">
        <v>44896</v>
      </c>
      <c r="F151" s="11">
        <v>44897</v>
      </c>
      <c r="G151" s="11">
        <v>44898</v>
      </c>
      <c r="H151" s="12">
        <v>44899</v>
      </c>
    </row>
    <row r="152" spans="2:8" ht="57" customHeight="1" x14ac:dyDescent="0.25">
      <c r="B152" s="7"/>
      <c r="C152" s="7"/>
      <c r="D152" s="7"/>
      <c r="E152" s="7"/>
      <c r="F152" s="7"/>
      <c r="G152" s="7"/>
      <c r="H152" s="9"/>
    </row>
    <row r="153" spans="2:8" ht="16.5" customHeight="1" x14ac:dyDescent="0.25">
      <c r="B153" s="11">
        <f t="array" ref="B153:C153">Jours+36+DATE(Calendrier11ans,OptionCalendrier11mois,1)-WEEKDAY(DATE(Calendrier11ans,OptionCalendrier11mois,1),OptionJoursemaine)</f>
        <v>44900</v>
      </c>
      <c r="C153" s="11">
        <v>44901</v>
      </c>
      <c r="D153" s="25" t="s">
        <v>1</v>
      </c>
      <c r="E153" s="26"/>
      <c r="F153" s="26"/>
      <c r="G153" s="26"/>
      <c r="H153" s="26"/>
    </row>
    <row r="154" spans="2:8" ht="63.75" customHeight="1" x14ac:dyDescent="0.25">
      <c r="B154" s="7"/>
      <c r="C154" s="7"/>
      <c r="D154" s="24"/>
      <c r="E154" s="24"/>
      <c r="F154" s="24"/>
      <c r="G154" s="24"/>
      <c r="H154" s="24"/>
    </row>
    <row r="155" spans="2:8" ht="54" customHeight="1" x14ac:dyDescent="0.7">
      <c r="B155" s="1">
        <f>YEAR(DATE(Calendrier11ans,OptionCalendrier11mois+1,1))</f>
        <v>2022</v>
      </c>
      <c r="C155" s="27" t="str">
        <f>TEXT(DATE(Calendrier11ans,OptionCalendrier11mois+1,1),"mmmm")</f>
        <v>décembre</v>
      </c>
      <c r="D155" s="27"/>
      <c r="E155" s="27"/>
      <c r="F155" s="6"/>
      <c r="G155" s="6"/>
      <c r="H155" s="2"/>
    </row>
    <row r="156" spans="2:8" ht="14.25" customHeight="1" x14ac:dyDescent="0.25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25">
      <c r="B157" s="11">
        <f t="array" ref="B157:H157">Jours+1+DATE(Calendrier12ans,OptionCalendrier12mois,1)-WEEKDAY(DATE(Calendrier12ans,OptionCalendrier12mois,1),OptionJoursemaine)</f>
        <v>44893</v>
      </c>
      <c r="C157" s="11">
        <v>44894</v>
      </c>
      <c r="D157" s="11">
        <v>44895</v>
      </c>
      <c r="E157" s="11">
        <v>44896</v>
      </c>
      <c r="F157" s="11">
        <v>44897</v>
      </c>
      <c r="G157" s="11">
        <v>44898</v>
      </c>
      <c r="H157" s="12">
        <v>44899</v>
      </c>
    </row>
    <row r="158" spans="2:8" ht="56.25" customHeight="1" x14ac:dyDescent="0.25">
      <c r="B158" s="7"/>
      <c r="C158" s="7"/>
      <c r="D158" s="7"/>
      <c r="E158" s="7"/>
      <c r="F158" s="7"/>
      <c r="G158" s="7" t="s">
        <v>50</v>
      </c>
      <c r="H158" s="7" t="s">
        <v>47</v>
      </c>
    </row>
    <row r="159" spans="2:8" ht="16.5" customHeight="1" x14ac:dyDescent="0.25">
      <c r="B159" s="11">
        <f t="array" ref="B159:H159">Jours+8+DATE(Calendrier12ans,OptionCalendrier12mois,1)-WEEKDAY(DATE(Calendrier12ans,OptionCalendrier12mois,1),OptionJoursemaine)</f>
        <v>44900</v>
      </c>
      <c r="C159" s="11">
        <v>44901</v>
      </c>
      <c r="D159" s="11">
        <v>44902</v>
      </c>
      <c r="E159" s="11">
        <v>44903</v>
      </c>
      <c r="F159" s="11">
        <v>44904</v>
      </c>
      <c r="G159" s="11">
        <v>44905</v>
      </c>
      <c r="H159" s="12">
        <v>44906</v>
      </c>
    </row>
    <row r="160" spans="2:8" ht="56.25" customHeight="1" x14ac:dyDescent="0.25">
      <c r="B160" s="7"/>
      <c r="C160" s="7"/>
      <c r="D160" s="7"/>
      <c r="E160" s="7"/>
      <c r="F160" s="7"/>
      <c r="G160" s="15" t="s">
        <v>53</v>
      </c>
      <c r="H160" s="8" t="s">
        <v>54</v>
      </c>
    </row>
    <row r="161" spans="2:8" ht="16.5" customHeight="1" x14ac:dyDescent="0.25">
      <c r="B161" s="11">
        <f t="array" ref="B161:H161">Jours+15+DATE(Calendrier12ans,OptionCalendrier12mois,1)-WEEKDAY(DATE(Calendrier12ans,OptionCalendrier12mois,1),OptionJoursemaine)</f>
        <v>44907</v>
      </c>
      <c r="C161" s="11">
        <v>44908</v>
      </c>
      <c r="D161" s="11">
        <v>44909</v>
      </c>
      <c r="E161" s="11">
        <v>44910</v>
      </c>
      <c r="F161" s="11">
        <v>44911</v>
      </c>
      <c r="G161" s="11">
        <v>44912</v>
      </c>
      <c r="H161" s="12">
        <v>44913</v>
      </c>
    </row>
    <row r="162" spans="2:8" ht="56.25" customHeight="1" x14ac:dyDescent="0.25">
      <c r="B162" s="7"/>
      <c r="C162" s="7"/>
      <c r="D162" s="7" t="s">
        <v>27</v>
      </c>
      <c r="E162" s="7"/>
      <c r="F162" s="7" t="s">
        <v>55</v>
      </c>
      <c r="G162" s="7" t="s">
        <v>50</v>
      </c>
      <c r="H162" s="21" t="s">
        <v>56</v>
      </c>
    </row>
    <row r="163" spans="2:8" ht="16.5" customHeight="1" x14ac:dyDescent="0.25">
      <c r="B163" s="11">
        <f t="array" ref="B163:H163">Jours+22+DATE(Calendrier12ans,OptionCalendrier12mois,1)-WEEKDAY(DATE(Calendrier12ans,OptionCalendrier12mois,1),OptionJoursemaine)</f>
        <v>44914</v>
      </c>
      <c r="C163" s="11">
        <v>44915</v>
      </c>
      <c r="D163" s="11">
        <v>44916</v>
      </c>
      <c r="E163" s="11">
        <v>44917</v>
      </c>
      <c r="F163" s="11">
        <v>44918</v>
      </c>
      <c r="G163" s="11">
        <v>44919</v>
      </c>
      <c r="H163" s="12">
        <v>44920</v>
      </c>
    </row>
    <row r="164" spans="2:8" ht="56.25" customHeight="1" x14ac:dyDescent="0.25">
      <c r="B164" s="7" t="s">
        <v>22</v>
      </c>
      <c r="C164" s="7" t="s">
        <v>22</v>
      </c>
      <c r="D164" s="7" t="s">
        <v>22</v>
      </c>
      <c r="E164" s="7" t="s">
        <v>22</v>
      </c>
      <c r="F164" s="7" t="s">
        <v>22</v>
      </c>
      <c r="G164" s="7"/>
      <c r="H164" s="8"/>
    </row>
    <row r="165" spans="2:8" ht="16.5" customHeight="1" x14ac:dyDescent="0.25">
      <c r="B165" s="11">
        <f t="array" ref="B165:H165">Jours+29+DATE(Calendrier12ans,OptionCalendrier12mois,1)-WEEKDAY(DATE(Calendrier12ans,OptionCalendrier12mois,1),OptionJoursemaine)</f>
        <v>44921</v>
      </c>
      <c r="C165" s="11">
        <v>44922</v>
      </c>
      <c r="D165" s="11">
        <v>44923</v>
      </c>
      <c r="E165" s="11">
        <v>44924</v>
      </c>
      <c r="F165" s="11">
        <v>44925</v>
      </c>
      <c r="G165" s="11">
        <v>44926</v>
      </c>
      <c r="H165" s="12">
        <v>44927</v>
      </c>
    </row>
    <row r="166" spans="2:8" ht="57" customHeight="1" x14ac:dyDescent="0.25">
      <c r="B166" s="7" t="s">
        <v>77</v>
      </c>
      <c r="C166" s="7" t="s">
        <v>77</v>
      </c>
      <c r="D166" s="7" t="s">
        <v>77</v>
      </c>
      <c r="E166" s="7" t="s">
        <v>77</v>
      </c>
      <c r="F166" s="7" t="s">
        <v>77</v>
      </c>
      <c r="G166" s="7"/>
      <c r="H166" s="9"/>
    </row>
    <row r="167" spans="2:8" ht="16.5" customHeight="1" x14ac:dyDescent="0.25">
      <c r="B167" s="11">
        <f t="array" ref="B167:C167">Jours+36+DATE(Calendrier12ans,OptionCalendrier12mois,1)-WEEKDAY(DATE(Calendrier12ans,OptionCalendrier12mois,1),OptionJoursemaine)</f>
        <v>44928</v>
      </c>
      <c r="C167" s="11">
        <v>44929</v>
      </c>
      <c r="D167" s="25" t="s">
        <v>1</v>
      </c>
      <c r="E167" s="26"/>
      <c r="F167" s="26"/>
      <c r="G167" s="26"/>
      <c r="H167" s="26"/>
    </row>
    <row r="168" spans="2:8" ht="63.75" customHeight="1" x14ac:dyDescent="0.25">
      <c r="B168" s="7"/>
      <c r="C168" s="7"/>
      <c r="D168" s="24"/>
      <c r="E168" s="24"/>
      <c r="F168" s="24"/>
      <c r="G168" s="24"/>
      <c r="H168" s="24"/>
    </row>
  </sheetData>
  <mergeCells count="36"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</mergeCells>
  <conditionalFormatting sqref="B3:H3 B5:H5 B7:H7 B9:H9 B11:H11 B13:C13">
    <cfRule type="expression" dxfId="47" priority="12">
      <formula>MONTH(B3)&lt;&gt;OptionCalendrier1mois</formula>
    </cfRule>
  </conditionalFormatting>
  <conditionalFormatting sqref="B17:H17 B19:H19 B21:H21 B23:H23 B25:H25 B27:C27">
    <cfRule type="expression" dxfId="46" priority="11">
      <formula>MONTH(B17)&lt;&gt;OptionCalendrier2mois</formula>
    </cfRule>
  </conditionalFormatting>
  <conditionalFormatting sqref="B31:H31 B33:H33 B35:H35 B37:H37 B39:H39 B41:C41">
    <cfRule type="expression" dxfId="45" priority="10">
      <formula>MONTH(B31)&lt;&gt;OptionCalendrier3mois</formula>
    </cfRule>
  </conditionalFormatting>
  <conditionalFormatting sqref="B45:H45 B47:H47 B49:H49 B51:H51 B53:H53 B55:C55">
    <cfRule type="expression" dxfId="44" priority="9">
      <formula>MONTH(B45)&lt;&gt;OptionCalendrier4mois</formula>
    </cfRule>
  </conditionalFormatting>
  <conditionalFormatting sqref="B59:H59 B61:H61 B63:H63 B65:H65 B67:H67 B69:C69">
    <cfRule type="expression" dxfId="43" priority="8">
      <formula>MONTH(B59)&lt;&gt;OptionCalendrier5mois</formula>
    </cfRule>
  </conditionalFormatting>
  <conditionalFormatting sqref="B73:H73 B75:H75 B77:H77 B79:H79 B81:H81 B83:C83">
    <cfRule type="expression" dxfId="42" priority="7">
      <formula>MONTH(B73)&lt;&gt;OptionCalendrier6mois</formula>
    </cfRule>
  </conditionalFormatting>
  <conditionalFormatting sqref="B87:H87 B89:H89 B91:H91 B93:H93 B95:H95 B97:C97">
    <cfRule type="expression" dxfId="41" priority="6">
      <formula>MONTH(B87)&lt;&gt;OptionCalendrier7mois</formula>
    </cfRule>
  </conditionalFormatting>
  <conditionalFormatting sqref="B101:H101 B103:H103 B105:H105 B107:H107 B109:H109 B111:C111">
    <cfRule type="expression" dxfId="40" priority="5">
      <formula>MONTH(B101)&lt;&gt;OptionCalendrier8mois</formula>
    </cfRule>
  </conditionalFormatting>
  <conditionalFormatting sqref="B115:H115 B117:H117 B119:H119 B121:H121 B123:H123 B125:C125">
    <cfRule type="expression" dxfId="39" priority="4">
      <formula>MONTH(B115)&lt;&gt;OptionCalendrier9mois</formula>
    </cfRule>
  </conditionalFormatting>
  <conditionalFormatting sqref="B129:H129 B131:H131 B133:H133 B135:H135 B137:H137 B139:C139">
    <cfRule type="expression" dxfId="38" priority="3">
      <formula>MONTH(B129)&lt;&gt;OptionCalendrier10mois</formula>
    </cfRule>
  </conditionalFormatting>
  <conditionalFormatting sqref="B143:H143 B145:H145 B147:H147 B149:H149 B151:H151 B153:C153">
    <cfRule type="expression" dxfId="37" priority="2">
      <formula>MONTH(B143)&lt;&gt;OptionCalendrier11mois</formula>
    </cfRule>
  </conditionalFormatting>
  <conditionalFormatting sqref="B157:H157 B159:H159 B161:H161 B163:H163 B165:H165 B167:C167">
    <cfRule type="expression" dxfId="36" priority="1">
      <formula>MONTH(B157)&lt;&gt;OptionCalendrier12mois</formula>
    </cfRule>
  </conditionalFormatting>
  <dataValidations count="14">
    <dataValidation allowBlank="1" showInputMessage="1" prompt="Date" sqref="B3" xr:uid="{00000000-0002-0000-0100-000000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100-000001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100-000002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100-000003000000}"/>
    <dataValidation allowBlank="1" showInputMessage="1" prompt="Entrez les notes mensuelles dans cette cellule." sqref="D14:H14" xr:uid="{00000000-0002-0000-0100-000004000000}"/>
    <dataValidation allowBlank="1" showInputMessage="1" prompt="Entrez les notes mensuelles dans la cellule ci-dessous." sqref="D13:H13" xr:uid="{00000000-0002-0000-0100-000005000000}"/>
    <dataValidation allowBlank="1" showInputMessage="1" prompt="Le mois civil est automatiquement mis à jour en fonction du mois sélectionné dans la cellule C1" sqref="C15:E15" xr:uid="{00000000-0002-0000-0100-000006000000}"/>
    <dataValidation allowBlank="1" showInputMessage="1" prompt="L’année civile est automatiquement mise à jour en fonction de l’année sélectionnée dans la cellule B1" sqref="B15" xr:uid="{00000000-0002-0000-0100-000007000000}"/>
    <dataValidation allowBlank="1" showInputMessage="1" prompt="Ajoutez des notes quotidiennes ici." sqref="B4" xr:uid="{00000000-0002-0000-0100-000008000000}"/>
    <dataValidation allowBlank="1" showInputMessage="1" prompt="Jour de la semaine déterminé automatiquement. Pour modifier les jours de la semaine, sélectionnez un autre jour de début de semaine dans la cellule B2." sqref="C2:H2 B16" xr:uid="{00000000-0002-0000-0100-000009000000}"/>
    <dataValidation allowBlank="1" showInputMessage="1" showErrorMessage="1" prompt="Entrez l’année dans cette cellule." sqref="B1" xr:uid="{00000000-0002-0000-0100-00000A000000}"/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100-00000B000000}"/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100-00000C000000}">
      <formula1>"janvier,février,mars,avril,mai,juin,juillet,août,septembre,octobre,novembre,décembre"</formula1>
    </dataValidation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100-00000D000000}">
      <formula1>"DIMANCHE,LUNDI,MARDI,MERCREDI,JEUDI,VENDREDI,SAMEDI"</formula1>
    </dataValidation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fitToHeight="0" orientation="landscape" r:id="rId1"/>
  <headerFooter alignWithMargins="0">
    <oddHeader>&amp;CPLANNING ANNUEL SALLE DES SPORTS 2022&amp;RMAJ le 29/11/2022</oddHeader>
  </headerFooter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autoPageBreaks="0" fitToPage="1"/>
  </sheetPr>
  <dimension ref="A1:H168"/>
  <sheetViews>
    <sheetView showGridLines="0" topLeftCell="A145" zoomScaleNormal="100" workbookViewId="0">
      <selection activeCell="X147" sqref="X147"/>
    </sheetView>
  </sheetViews>
  <sheetFormatPr baseColWidth="10" defaultColWidth="8.85546875" defaultRowHeight="15" x14ac:dyDescent="0.25"/>
  <cols>
    <col min="1" max="1" width="2.140625" customWidth="1"/>
    <col min="2" max="2" width="18.28515625" customWidth="1"/>
    <col min="3" max="8" width="17.7109375" customWidth="1"/>
    <col min="9" max="9" width="2.5703125" customWidth="1"/>
    <col min="14" max="14" width="7.7109375" customWidth="1"/>
  </cols>
  <sheetData>
    <row r="1" spans="1:8" ht="54" customHeight="1" x14ac:dyDescent="0.7">
      <c r="A1" s="2"/>
      <c r="B1" s="1">
        <v>2023</v>
      </c>
      <c r="C1" s="27" t="s">
        <v>2</v>
      </c>
      <c r="D1" s="27"/>
      <c r="E1" s="27"/>
      <c r="F1" s="2"/>
      <c r="G1" s="2"/>
      <c r="H1" s="2"/>
    </row>
    <row r="2" spans="1:8" ht="14.25" customHeight="1" x14ac:dyDescent="0.25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25">
      <c r="B3" s="11">
        <f t="array" ref="B3:H3">Jours+1+DATE(Calendrier1an,OptionCalendrier1mois,1)-WEEKDAY(DATE(Calendrier1an,OptionCalendrier1mois,1),OptionJoursemaine)</f>
        <v>44921</v>
      </c>
      <c r="C3" s="11">
        <v>44922</v>
      </c>
      <c r="D3" s="11">
        <v>44923</v>
      </c>
      <c r="E3" s="11">
        <v>44924</v>
      </c>
      <c r="F3" s="11">
        <v>44925</v>
      </c>
      <c r="G3" s="11">
        <v>44926</v>
      </c>
      <c r="H3" s="12">
        <v>44927</v>
      </c>
    </row>
    <row r="4" spans="1:8" ht="56.25" customHeight="1" x14ac:dyDescent="0.25">
      <c r="B4" s="7"/>
      <c r="C4" s="7"/>
      <c r="D4" s="7"/>
      <c r="E4" s="7"/>
      <c r="F4" s="7"/>
      <c r="G4" s="7"/>
      <c r="H4" s="8"/>
    </row>
    <row r="5" spans="1:8" ht="16.5" customHeight="1" x14ac:dyDescent="0.25">
      <c r="B5" s="11">
        <f t="array" ref="B5:H5">Jours+8+DATE(Calendrier1an,OptionCalendrier1mois,1)-WEEKDAY(DATE(Calendrier1an,OptionCalendrier1mois,1),OptionJoursemaine)</f>
        <v>44928</v>
      </c>
      <c r="C5" s="11">
        <v>44929</v>
      </c>
      <c r="D5" s="11">
        <v>44930</v>
      </c>
      <c r="E5" s="11">
        <v>44931</v>
      </c>
      <c r="F5" s="11">
        <v>44932</v>
      </c>
      <c r="G5" s="11">
        <v>44933</v>
      </c>
      <c r="H5" s="12">
        <v>44934</v>
      </c>
    </row>
    <row r="6" spans="1:8" ht="56.25" customHeight="1" x14ac:dyDescent="0.25">
      <c r="B6" s="7"/>
      <c r="C6" s="7"/>
      <c r="D6" s="7"/>
      <c r="E6" s="7"/>
      <c r="F6" s="7"/>
      <c r="G6" s="15" t="s">
        <v>57</v>
      </c>
      <c r="H6" s="7" t="s">
        <v>47</v>
      </c>
    </row>
    <row r="7" spans="1:8" ht="16.5" customHeight="1" x14ac:dyDescent="0.25">
      <c r="B7" s="11">
        <f t="array" ref="B7:H7">Jours+15+DATE(Calendrier1an,OptionCalendrier1mois,1)-WEEKDAY(DATE(Calendrier1an,OptionCalendrier1mois,1),OptionJoursemaine)</f>
        <v>44935</v>
      </c>
      <c r="C7" s="11">
        <v>44936</v>
      </c>
      <c r="D7" s="11">
        <v>44937</v>
      </c>
      <c r="E7" s="11">
        <v>44938</v>
      </c>
      <c r="F7" s="11">
        <v>44939</v>
      </c>
      <c r="G7" s="11">
        <v>44940</v>
      </c>
      <c r="H7" s="12">
        <v>44941</v>
      </c>
    </row>
    <row r="8" spans="1:8" ht="56.25" customHeight="1" x14ac:dyDescent="0.25">
      <c r="B8" s="7"/>
      <c r="C8" s="7"/>
      <c r="D8" s="7"/>
      <c r="E8" s="7"/>
      <c r="F8" s="7"/>
      <c r="G8" s="7" t="s">
        <v>50</v>
      </c>
      <c r="H8" s="7" t="s">
        <v>47</v>
      </c>
    </row>
    <row r="9" spans="1:8" ht="16.5" customHeight="1" x14ac:dyDescent="0.25">
      <c r="B9" s="11">
        <f t="array" ref="B9:H9">Jours+22+DATE(Calendrier1an,OptionCalendrier1mois,1)-WEEKDAY(DATE(Calendrier1an,OptionCalendrier1mois,1),OptionJoursemaine)</f>
        <v>44942</v>
      </c>
      <c r="C9" s="11">
        <v>44943</v>
      </c>
      <c r="D9" s="11">
        <v>44944</v>
      </c>
      <c r="E9" s="11">
        <v>44945</v>
      </c>
      <c r="F9" s="11">
        <v>44946</v>
      </c>
      <c r="G9" s="11">
        <v>44947</v>
      </c>
      <c r="H9" s="12">
        <v>44948</v>
      </c>
    </row>
    <row r="10" spans="1:8" ht="56.25" customHeight="1" x14ac:dyDescent="0.25">
      <c r="B10" s="7"/>
      <c r="C10" s="7"/>
      <c r="D10" s="7"/>
      <c r="E10" s="7"/>
      <c r="F10" s="7" t="s">
        <v>40</v>
      </c>
      <c r="G10" s="7" t="s">
        <v>50</v>
      </c>
      <c r="H10" s="7" t="s">
        <v>66</v>
      </c>
    </row>
    <row r="11" spans="1:8" ht="16.5" customHeight="1" x14ac:dyDescent="0.25">
      <c r="B11" s="11">
        <f t="array" ref="B11:H11">Jours+29+DATE(Calendrier1an,OptionCalendrier1mois,1)-WEEKDAY(DATE(Calendrier1an,OptionCalendrier1mois,1),OptionJoursemaine)</f>
        <v>44949</v>
      </c>
      <c r="C11" s="11">
        <v>44950</v>
      </c>
      <c r="D11" s="11">
        <v>44951</v>
      </c>
      <c r="E11" s="11">
        <v>44952</v>
      </c>
      <c r="F11" s="11">
        <v>44953</v>
      </c>
      <c r="G11" s="11">
        <v>44954</v>
      </c>
      <c r="H11" s="12">
        <v>44955</v>
      </c>
    </row>
    <row r="12" spans="1:8" ht="57" customHeight="1" x14ac:dyDescent="0.25">
      <c r="B12" s="7"/>
      <c r="C12" s="7"/>
      <c r="D12" s="7"/>
      <c r="E12" s="7"/>
      <c r="F12" s="7"/>
      <c r="G12" s="15" t="s">
        <v>58</v>
      </c>
      <c r="H12" s="7" t="s">
        <v>47</v>
      </c>
    </row>
    <row r="13" spans="1:8" ht="16.5" customHeight="1" x14ac:dyDescent="0.25">
      <c r="B13" s="11">
        <f t="array" ref="B13:C13">Jours+36+DATE(Calendrier1an,OptionCalendrier1mois,1)-WEEKDAY(DATE(Calendrier1an,OptionCalendrier1mois,1),OptionJoursemaine)</f>
        <v>44956</v>
      </c>
      <c r="C13" s="11">
        <v>44957</v>
      </c>
      <c r="D13" s="28" t="s">
        <v>1</v>
      </c>
      <c r="E13" s="28"/>
      <c r="F13" s="28"/>
      <c r="G13" s="28"/>
      <c r="H13" s="28"/>
    </row>
    <row r="14" spans="1:8" ht="63.75" customHeight="1" x14ac:dyDescent="0.25">
      <c r="B14" s="7"/>
      <c r="C14" s="7"/>
      <c r="D14" s="24"/>
      <c r="E14" s="24"/>
      <c r="F14" s="24"/>
      <c r="G14" s="24"/>
      <c r="H14" s="24"/>
    </row>
    <row r="15" spans="1:8" ht="54" customHeight="1" x14ac:dyDescent="0.7">
      <c r="A15" s="2"/>
      <c r="B15" s="1">
        <f>YEAR(DATE(Calendrier1an,OptionCalendrier1mois+1,1))</f>
        <v>2023</v>
      </c>
      <c r="C15" s="27" t="str">
        <f>TEXT(DATE(Calendrier1an,OptionCalendrier1mois+1,1),"mmmm")</f>
        <v>février</v>
      </c>
      <c r="D15" s="27"/>
      <c r="E15" s="27"/>
      <c r="F15" s="6"/>
      <c r="G15" s="6"/>
      <c r="H15" s="2"/>
    </row>
    <row r="16" spans="1:8" ht="14.25" customHeight="1" x14ac:dyDescent="0.25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25">
      <c r="B17" s="11">
        <f t="array" ref="B17:H17">Jours+1+DATE(Calendrier2ans,OptionCalendrier2mois,1)-WEEKDAY(DATE(Calendrier2ans,OptionCalendrier2mois,1),OptionJoursemaine)</f>
        <v>44956</v>
      </c>
      <c r="C17" s="11">
        <v>44957</v>
      </c>
      <c r="D17" s="11">
        <v>44958</v>
      </c>
      <c r="E17" s="11">
        <v>44959</v>
      </c>
      <c r="F17" s="11">
        <v>44960</v>
      </c>
      <c r="G17" s="11">
        <v>44961</v>
      </c>
      <c r="H17" s="12">
        <v>44962</v>
      </c>
    </row>
    <row r="18" spans="1:8" ht="56.25" customHeight="1" x14ac:dyDescent="0.25">
      <c r="B18" s="7"/>
      <c r="C18" s="7"/>
      <c r="D18" s="7"/>
      <c r="E18" s="7"/>
      <c r="F18" s="7"/>
      <c r="G18" s="16" t="s">
        <v>59</v>
      </c>
      <c r="H18" s="7" t="s">
        <v>47</v>
      </c>
    </row>
    <row r="19" spans="1:8" ht="16.5" customHeight="1" x14ac:dyDescent="0.25">
      <c r="B19" s="11">
        <f t="array" ref="B19:H19">Jours+8+DATE(Calendrier2ans,OptionCalendrier2mois,1)-WEEKDAY(DATE(Calendrier2ans,OptionCalendrier2mois,1),OptionJoursemaine)</f>
        <v>44963</v>
      </c>
      <c r="C19" s="11">
        <v>44964</v>
      </c>
      <c r="D19" s="11">
        <v>44965</v>
      </c>
      <c r="E19" s="11">
        <v>44966</v>
      </c>
      <c r="F19" s="11">
        <v>44967</v>
      </c>
      <c r="G19" s="11">
        <v>44968</v>
      </c>
      <c r="H19" s="12">
        <v>44969</v>
      </c>
    </row>
    <row r="20" spans="1:8" ht="56.25" customHeight="1" x14ac:dyDescent="0.25">
      <c r="B20" s="7"/>
      <c r="C20" s="7"/>
      <c r="D20" s="7"/>
      <c r="E20" s="7"/>
      <c r="F20" s="7"/>
      <c r="G20" s="7" t="s">
        <v>50</v>
      </c>
      <c r="H20" s="8"/>
    </row>
    <row r="21" spans="1:8" ht="16.5" customHeight="1" x14ac:dyDescent="0.25">
      <c r="B21" s="11">
        <f t="array" ref="B21:H21">Jours+15+DATE(Calendrier2ans,OptionCalendrier2mois,1)-WEEKDAY(DATE(Calendrier2ans,OptionCalendrier2mois,1),OptionJoursemaine)</f>
        <v>44970</v>
      </c>
      <c r="C21" s="11">
        <v>44971</v>
      </c>
      <c r="D21" s="11">
        <v>44972</v>
      </c>
      <c r="E21" s="11">
        <v>44973</v>
      </c>
      <c r="F21" s="11">
        <v>44974</v>
      </c>
      <c r="G21" s="11">
        <v>44975</v>
      </c>
      <c r="H21" s="12">
        <v>44976</v>
      </c>
    </row>
    <row r="22" spans="1:8" ht="56.25" customHeight="1" x14ac:dyDescent="0.25">
      <c r="B22" s="7" t="s">
        <v>22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28</v>
      </c>
      <c r="H22" s="7" t="s">
        <v>29</v>
      </c>
    </row>
    <row r="23" spans="1:8" ht="16.5" customHeight="1" x14ac:dyDescent="0.25">
      <c r="B23" s="11">
        <f t="array" ref="B23:H23">Jours+22+DATE(Calendrier2ans,OptionCalendrier2mois,1)-WEEKDAY(DATE(Calendrier2ans,OptionCalendrier2mois,1),OptionJoursemaine)</f>
        <v>44977</v>
      </c>
      <c r="C23" s="11">
        <v>44978</v>
      </c>
      <c r="D23" s="11">
        <v>44979</v>
      </c>
      <c r="E23" s="11">
        <v>44980</v>
      </c>
      <c r="F23" s="11">
        <v>44981</v>
      </c>
      <c r="G23" s="11">
        <v>44982</v>
      </c>
      <c r="H23" s="12">
        <v>44983</v>
      </c>
    </row>
    <row r="24" spans="1:8" ht="56.25" customHeight="1" x14ac:dyDescent="0.25">
      <c r="B24" s="7" t="s">
        <v>23</v>
      </c>
      <c r="C24" s="7" t="s">
        <v>23</v>
      </c>
      <c r="D24" s="7"/>
      <c r="E24" s="7" t="s">
        <v>23</v>
      </c>
      <c r="F24" s="7" t="s">
        <v>23</v>
      </c>
      <c r="G24" s="15" t="s">
        <v>60</v>
      </c>
      <c r="H24" s="8"/>
    </row>
    <row r="25" spans="1:8" ht="16.5" customHeight="1" x14ac:dyDescent="0.25">
      <c r="B25" s="11">
        <f t="array" ref="B25:H25">Jours+29+DATE(Calendrier2ans,OptionCalendrier2mois,1)-WEEKDAY(DATE(Calendrier2ans,OptionCalendrier2mois,1),OptionJoursemaine)</f>
        <v>44984</v>
      </c>
      <c r="C25" s="11">
        <v>44985</v>
      </c>
      <c r="D25" s="11">
        <v>44986</v>
      </c>
      <c r="E25" s="11">
        <v>44987</v>
      </c>
      <c r="F25" s="11">
        <v>44988</v>
      </c>
      <c r="G25" s="11">
        <v>44989</v>
      </c>
      <c r="H25" s="12">
        <v>44990</v>
      </c>
    </row>
    <row r="26" spans="1:8" ht="57" customHeight="1" x14ac:dyDescent="0.25">
      <c r="B26" s="7"/>
      <c r="C26" s="7"/>
      <c r="D26" s="7"/>
      <c r="E26" s="7"/>
      <c r="F26" s="7"/>
      <c r="G26" s="7"/>
      <c r="H26" s="9"/>
    </row>
    <row r="27" spans="1:8" ht="16.5" customHeight="1" x14ac:dyDescent="0.25">
      <c r="B27" s="11">
        <f t="array" ref="B27:C27">Jours+36+DATE(Calendrier2ans,OptionCalendrier2mois,1)-WEEKDAY(DATE(Calendrier2ans,OptionCalendrier2mois,1),OptionJoursemaine)</f>
        <v>44991</v>
      </c>
      <c r="C27" s="11">
        <v>44992</v>
      </c>
      <c r="D27" s="26" t="s">
        <v>1</v>
      </c>
      <c r="E27" s="26"/>
      <c r="F27" s="26"/>
      <c r="G27" s="26"/>
      <c r="H27" s="26"/>
    </row>
    <row r="28" spans="1:8" ht="63.75" customHeight="1" x14ac:dyDescent="0.25">
      <c r="B28" s="7"/>
      <c r="C28" s="7"/>
      <c r="D28" s="24"/>
      <c r="E28" s="24"/>
      <c r="F28" s="24"/>
      <c r="G28" s="24"/>
      <c r="H28" s="24"/>
    </row>
    <row r="29" spans="1:8" ht="54" customHeight="1" x14ac:dyDescent="0.7">
      <c r="A29" s="2"/>
      <c r="B29" s="1">
        <f>YEAR(DATE(Calendrier2ans,OptionCalendrier2mois+1,1))</f>
        <v>2023</v>
      </c>
      <c r="C29" s="27" t="str">
        <f>TEXT(DATE(Calendrier2ans,OptionCalendrier2mois+1,1),"mmmm")</f>
        <v>mars</v>
      </c>
      <c r="D29" s="27"/>
      <c r="E29" s="27"/>
      <c r="F29" s="6"/>
      <c r="G29" s="6"/>
      <c r="H29" s="2"/>
    </row>
    <row r="30" spans="1:8" ht="14.25" customHeight="1" x14ac:dyDescent="0.25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25">
      <c r="B31" s="11">
        <f t="array" ref="B31:H31">Jours+1+DATE(Calendrier3ans,OptionCalendrier3mois,1)-WEEKDAY(DATE(Calendrier3ans,OptionCalendrier3mois,1),OptionJoursemaine)</f>
        <v>44984</v>
      </c>
      <c r="C31" s="11">
        <v>44985</v>
      </c>
      <c r="D31" s="11">
        <v>44986</v>
      </c>
      <c r="E31" s="11">
        <v>44987</v>
      </c>
      <c r="F31" s="11">
        <v>44988</v>
      </c>
      <c r="G31" s="11">
        <v>44989</v>
      </c>
      <c r="H31" s="12">
        <v>44990</v>
      </c>
    </row>
    <row r="32" spans="1:8" ht="56.25" customHeight="1" x14ac:dyDescent="0.25">
      <c r="B32" s="7"/>
      <c r="C32" s="7"/>
      <c r="D32" s="7"/>
      <c r="E32" s="7"/>
      <c r="F32" s="7"/>
      <c r="G32" s="7" t="s">
        <v>50</v>
      </c>
      <c r="H32" s="7" t="s">
        <v>47</v>
      </c>
    </row>
    <row r="33" spans="1:8" ht="16.5" customHeight="1" x14ac:dyDescent="0.25">
      <c r="B33" s="11">
        <f t="array" ref="B33:H33">Jours+8+DATE(Calendrier3ans,OptionCalendrier3mois,1)-WEEKDAY(DATE(Calendrier3ans,OptionCalendrier3mois,1),OptionJoursemaine)</f>
        <v>44991</v>
      </c>
      <c r="C33" s="11">
        <v>44992</v>
      </c>
      <c r="D33" s="11">
        <v>44993</v>
      </c>
      <c r="E33" s="11">
        <v>44994</v>
      </c>
      <c r="F33" s="11">
        <v>44995</v>
      </c>
      <c r="G33" s="11">
        <v>44996</v>
      </c>
      <c r="H33" s="12">
        <v>44997</v>
      </c>
    </row>
    <row r="34" spans="1:8" ht="56.25" customHeight="1" x14ac:dyDescent="0.25">
      <c r="B34" s="7"/>
      <c r="C34" s="7"/>
      <c r="D34" s="7"/>
      <c r="E34" s="7"/>
      <c r="F34" s="7"/>
      <c r="G34" s="7" t="s">
        <v>50</v>
      </c>
      <c r="H34" s="7" t="s">
        <v>47</v>
      </c>
    </row>
    <row r="35" spans="1:8" ht="16.5" customHeight="1" x14ac:dyDescent="0.25">
      <c r="B35" s="11">
        <f t="array" ref="B35:H35">Jours+15+DATE(Calendrier3ans,OptionCalendrier3mois,1)-WEEKDAY(DATE(Calendrier3ans,OptionCalendrier3mois,1),OptionJoursemaine)</f>
        <v>44998</v>
      </c>
      <c r="C35" s="11">
        <v>44999</v>
      </c>
      <c r="D35" s="11">
        <v>45000</v>
      </c>
      <c r="E35" s="11">
        <v>45001</v>
      </c>
      <c r="F35" s="11">
        <v>45002</v>
      </c>
      <c r="G35" s="11">
        <v>45003</v>
      </c>
      <c r="H35" s="12">
        <v>45004</v>
      </c>
    </row>
    <row r="36" spans="1:8" ht="56.25" customHeight="1" x14ac:dyDescent="0.25">
      <c r="B36" s="7"/>
      <c r="C36" s="7"/>
      <c r="D36" s="7"/>
      <c r="E36" s="7"/>
      <c r="F36" s="7"/>
      <c r="G36" s="18" t="s">
        <v>76</v>
      </c>
      <c r="H36" s="17" t="s">
        <v>30</v>
      </c>
    </row>
    <row r="37" spans="1:8" ht="16.5" customHeight="1" x14ac:dyDescent="0.25">
      <c r="B37" s="11">
        <f t="array" ref="B37:H37">Jours+22+DATE(Calendrier3ans,OptionCalendrier3mois,1)-WEEKDAY(DATE(Calendrier3ans,OptionCalendrier3mois,1),OptionJoursemaine)</f>
        <v>45005</v>
      </c>
      <c r="C37" s="11">
        <v>45006</v>
      </c>
      <c r="D37" s="11">
        <v>45007</v>
      </c>
      <c r="E37" s="11">
        <v>45008</v>
      </c>
      <c r="F37" s="11">
        <v>45009</v>
      </c>
      <c r="G37" s="11">
        <v>45010</v>
      </c>
      <c r="H37" s="12">
        <v>45011</v>
      </c>
    </row>
    <row r="38" spans="1:8" ht="56.25" customHeight="1" x14ac:dyDescent="0.25">
      <c r="B38" s="7"/>
      <c r="C38" s="7"/>
      <c r="D38" s="7"/>
      <c r="E38" s="7"/>
      <c r="F38" s="7"/>
      <c r="G38" s="7" t="s">
        <v>50</v>
      </c>
      <c r="H38" s="7" t="s">
        <v>47</v>
      </c>
    </row>
    <row r="39" spans="1:8" ht="16.5" customHeight="1" x14ac:dyDescent="0.25">
      <c r="B39" s="11">
        <f t="array" ref="B39:H39">Jours+29+DATE(Calendrier3ans,OptionCalendrier3mois,1)-WEEKDAY(DATE(Calendrier3ans,OptionCalendrier3mois,1),OptionJoursemaine)</f>
        <v>45012</v>
      </c>
      <c r="C39" s="11">
        <v>45013</v>
      </c>
      <c r="D39" s="11">
        <v>45014</v>
      </c>
      <c r="E39" s="11">
        <v>45015</v>
      </c>
      <c r="F39" s="11">
        <v>45016</v>
      </c>
      <c r="G39" s="11">
        <v>45017</v>
      </c>
      <c r="H39" s="12">
        <v>45018</v>
      </c>
    </row>
    <row r="40" spans="1:8" ht="57" customHeight="1" x14ac:dyDescent="0.25">
      <c r="B40" s="7"/>
      <c r="C40" s="7"/>
      <c r="D40" s="7"/>
      <c r="E40" s="7"/>
      <c r="F40" s="7"/>
      <c r="G40" s="7"/>
      <c r="H40" s="9"/>
    </row>
    <row r="41" spans="1:8" ht="16.5" customHeight="1" x14ac:dyDescent="0.25">
      <c r="B41" s="11">
        <f t="array" ref="B41:C41">Jours+36+DATE(Calendrier3ans,OptionCalendrier3mois,1)-WEEKDAY(DATE(Calendrier3ans,OptionCalendrier3mois,1),OptionJoursemaine)</f>
        <v>45019</v>
      </c>
      <c r="C41" s="11">
        <v>45020</v>
      </c>
      <c r="D41" s="26" t="s">
        <v>1</v>
      </c>
      <c r="E41" s="26"/>
      <c r="F41" s="26"/>
      <c r="G41" s="26"/>
      <c r="H41" s="26"/>
    </row>
    <row r="42" spans="1:8" ht="63.75" customHeight="1" x14ac:dyDescent="0.25">
      <c r="B42" s="7"/>
      <c r="C42" s="7"/>
      <c r="D42" s="24"/>
      <c r="E42" s="24"/>
      <c r="F42" s="24"/>
      <c r="G42" s="24"/>
      <c r="H42" s="24"/>
    </row>
    <row r="43" spans="1:8" ht="54" customHeight="1" x14ac:dyDescent="0.7">
      <c r="A43" s="2"/>
      <c r="B43" s="1">
        <f>YEAR(DATE(Calendrier3ans,OptionCalendrier3mois+1,1))</f>
        <v>2023</v>
      </c>
      <c r="C43" s="27" t="str">
        <f>TEXT(DATE(Calendrier3ans,OptionCalendrier3mois+1,1),"mmmm")</f>
        <v>avril</v>
      </c>
      <c r="D43" s="27"/>
      <c r="E43" s="27"/>
      <c r="F43" s="6"/>
      <c r="G43" s="6"/>
      <c r="H43" s="2"/>
    </row>
    <row r="44" spans="1:8" ht="14.25" customHeight="1" x14ac:dyDescent="0.25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25">
      <c r="B45" s="11">
        <f t="array" ref="B45:H45">Jours+1+DATE(Calendrier4ans,OptionCalendrier4mois,1)-WEEKDAY(DATE(Calendrier4ans,OptionCalendrier4mois,1),OptionJoursemaine)</f>
        <v>45012</v>
      </c>
      <c r="C45" s="11">
        <v>45013</v>
      </c>
      <c r="D45" s="11">
        <v>45014</v>
      </c>
      <c r="E45" s="11">
        <v>45015</v>
      </c>
      <c r="F45" s="11">
        <v>45016</v>
      </c>
      <c r="G45" s="11">
        <v>45017</v>
      </c>
      <c r="H45" s="12">
        <v>45018</v>
      </c>
    </row>
    <row r="46" spans="1:8" ht="56.25" customHeight="1" x14ac:dyDescent="0.25">
      <c r="B46" s="7"/>
      <c r="C46" s="7"/>
      <c r="D46" s="7"/>
      <c r="E46" s="7"/>
      <c r="F46" s="7" t="s">
        <v>78</v>
      </c>
      <c r="G46" s="7" t="s">
        <v>31</v>
      </c>
      <c r="H46" s="7" t="s">
        <v>32</v>
      </c>
    </row>
    <row r="47" spans="1:8" ht="16.5" customHeight="1" x14ac:dyDescent="0.25">
      <c r="B47" s="11">
        <f t="array" ref="B47:H47">Jours+8+DATE(Calendrier4ans,OptionCalendrier4mois,1)-WEEKDAY(DATE(Calendrier4ans,OptionCalendrier4mois,1),OptionJoursemaine)</f>
        <v>45019</v>
      </c>
      <c r="C47" s="11">
        <v>45020</v>
      </c>
      <c r="D47" s="11">
        <v>45021</v>
      </c>
      <c r="E47" s="11">
        <v>45022</v>
      </c>
      <c r="F47" s="11">
        <v>45023</v>
      </c>
      <c r="G47" s="11">
        <v>45024</v>
      </c>
      <c r="H47" s="12">
        <v>45025</v>
      </c>
    </row>
    <row r="48" spans="1:8" ht="56.25" customHeight="1" x14ac:dyDescent="0.25">
      <c r="B48" s="7"/>
      <c r="C48" s="7"/>
      <c r="D48" s="7"/>
      <c r="E48" s="7"/>
      <c r="F48" s="7"/>
      <c r="G48" s="7" t="s">
        <v>67</v>
      </c>
      <c r="H48" s="7" t="s">
        <v>47</v>
      </c>
    </row>
    <row r="49" spans="1:8" ht="16.5" customHeight="1" x14ac:dyDescent="0.25">
      <c r="B49" s="11">
        <f t="array" ref="B49:H49">Jours+15+DATE(Calendrier4ans,OptionCalendrier4mois,1)-WEEKDAY(DATE(Calendrier4ans,OptionCalendrier4mois,1),OptionJoursemaine)</f>
        <v>45026</v>
      </c>
      <c r="C49" s="11">
        <v>45027</v>
      </c>
      <c r="D49" s="11">
        <v>45028</v>
      </c>
      <c r="E49" s="11">
        <v>45029</v>
      </c>
      <c r="F49" s="11">
        <v>45030</v>
      </c>
      <c r="G49" s="11">
        <v>45031</v>
      </c>
      <c r="H49" s="12">
        <v>45032</v>
      </c>
    </row>
    <row r="50" spans="1:8" ht="56.25" customHeight="1" x14ac:dyDescent="0.25">
      <c r="B50" s="7"/>
      <c r="C50" s="7"/>
      <c r="D50" s="7"/>
      <c r="E50" s="7"/>
      <c r="F50" s="7" t="s">
        <v>81</v>
      </c>
      <c r="G50" s="15" t="s">
        <v>33</v>
      </c>
      <c r="H50" s="8" t="s">
        <v>80</v>
      </c>
    </row>
    <row r="51" spans="1:8" ht="16.5" customHeight="1" x14ac:dyDescent="0.25">
      <c r="B51" s="11">
        <f t="array" ref="B51:H51">Jours+22+DATE(Calendrier4ans,OptionCalendrier4mois,1)-WEEKDAY(DATE(Calendrier4ans,OptionCalendrier4mois,1),OptionJoursemaine)</f>
        <v>45033</v>
      </c>
      <c r="C51" s="11">
        <v>45034</v>
      </c>
      <c r="D51" s="11">
        <v>45035</v>
      </c>
      <c r="E51" s="11">
        <v>45036</v>
      </c>
      <c r="F51" s="11">
        <v>45037</v>
      </c>
      <c r="G51" s="11">
        <v>45038</v>
      </c>
      <c r="H51" s="12">
        <v>45039</v>
      </c>
    </row>
    <row r="52" spans="1:8" ht="56.25" customHeight="1" x14ac:dyDescent="0.25">
      <c r="B52" s="7" t="s">
        <v>22</v>
      </c>
      <c r="C52" s="7" t="s">
        <v>22</v>
      </c>
      <c r="D52" s="7" t="s">
        <v>22</v>
      </c>
      <c r="E52" s="7" t="s">
        <v>22</v>
      </c>
      <c r="F52" s="7" t="s">
        <v>22</v>
      </c>
      <c r="G52" s="7" t="s">
        <v>41</v>
      </c>
      <c r="H52" s="8"/>
    </row>
    <row r="53" spans="1:8" ht="16.5" customHeight="1" x14ac:dyDescent="0.25">
      <c r="B53" s="11">
        <f t="array" ref="B53:H53">Jours+29+DATE(Calendrier4ans,OptionCalendrier4mois,1)-WEEKDAY(DATE(Calendrier4ans,OptionCalendrier4mois,1),OptionJoursemaine)</f>
        <v>45040</v>
      </c>
      <c r="C53" s="11">
        <v>45041</v>
      </c>
      <c r="D53" s="11">
        <v>45042</v>
      </c>
      <c r="E53" s="11">
        <v>45043</v>
      </c>
      <c r="F53" s="11">
        <v>45044</v>
      </c>
      <c r="G53" s="11">
        <v>45045</v>
      </c>
      <c r="H53" s="12">
        <v>45046</v>
      </c>
    </row>
    <row r="54" spans="1:8" ht="57" customHeight="1" x14ac:dyDescent="0.25">
      <c r="B54" s="7" t="s">
        <v>23</v>
      </c>
      <c r="C54" s="7" t="s">
        <v>23</v>
      </c>
      <c r="D54" s="7"/>
      <c r="E54" s="7" t="s">
        <v>23</v>
      </c>
      <c r="F54" s="7" t="s">
        <v>23</v>
      </c>
      <c r="G54" s="7"/>
      <c r="H54" s="9"/>
    </row>
    <row r="55" spans="1:8" ht="16.5" customHeight="1" x14ac:dyDescent="0.25">
      <c r="B55" s="11">
        <f t="array" ref="B55:C55">Jours+36+DATE(Calendrier4ans,OptionCalendrier4mois,1)-WEEKDAY(DATE(Calendrier4ans,OptionCalendrier4mois,1),OptionJoursemaine)</f>
        <v>45047</v>
      </c>
      <c r="C55" s="11">
        <v>45048</v>
      </c>
      <c r="D55" s="25" t="s">
        <v>1</v>
      </c>
      <c r="E55" s="26"/>
      <c r="F55" s="26"/>
      <c r="G55" s="26"/>
      <c r="H55" s="26"/>
    </row>
    <row r="56" spans="1:8" ht="63.75" customHeight="1" x14ac:dyDescent="0.25">
      <c r="B56" s="7"/>
      <c r="C56" s="7"/>
      <c r="D56" s="24"/>
      <c r="E56" s="24"/>
      <c r="F56" s="24"/>
      <c r="G56" s="24"/>
      <c r="H56" s="24"/>
    </row>
    <row r="57" spans="1:8" ht="54" customHeight="1" x14ac:dyDescent="0.7">
      <c r="A57" s="2"/>
      <c r="B57" s="1">
        <f>YEAR(DATE(Calendrier4ans,OptionCalendrier4mois+1,1))</f>
        <v>2023</v>
      </c>
      <c r="C57" s="27" t="str">
        <f>TEXT(DATE(Calendrier4ans,OptionCalendrier4mois+1,1),"mmmm")</f>
        <v>mai</v>
      </c>
      <c r="D57" s="27"/>
      <c r="E57" s="27"/>
      <c r="F57" s="6"/>
      <c r="G57" s="6"/>
      <c r="H57" s="2"/>
    </row>
    <row r="58" spans="1:8" ht="14.25" customHeight="1" x14ac:dyDescent="0.25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25">
      <c r="B59" s="11">
        <f t="array" ref="B59:H59">Jours+1+DATE(Calendrier5ans,OptionCalendrier5mois,1)-WEEKDAY(DATE(Calendrier5ans,OptionCalendrier5mois,1),OptionJoursemaine)</f>
        <v>45047</v>
      </c>
      <c r="C59" s="11">
        <v>45048</v>
      </c>
      <c r="D59" s="11">
        <v>45049</v>
      </c>
      <c r="E59" s="11">
        <v>45050</v>
      </c>
      <c r="F59" s="11">
        <v>45051</v>
      </c>
      <c r="G59" s="11">
        <v>45052</v>
      </c>
      <c r="H59" s="12">
        <v>45053</v>
      </c>
    </row>
    <row r="60" spans="1:8" ht="56.25" customHeight="1" x14ac:dyDescent="0.25">
      <c r="B60" s="7"/>
      <c r="C60" s="7"/>
      <c r="D60" s="7"/>
      <c r="E60" s="7"/>
      <c r="F60" s="7"/>
      <c r="G60" s="7" t="s">
        <v>67</v>
      </c>
      <c r="H60" s="7" t="s">
        <v>47</v>
      </c>
    </row>
    <row r="61" spans="1:8" ht="16.5" customHeight="1" x14ac:dyDescent="0.25">
      <c r="B61" s="11">
        <f t="array" ref="B61:H61">Jours+8+DATE(Calendrier5ans,OptionCalendrier5mois,1)-WEEKDAY(DATE(Calendrier5ans,OptionCalendrier5mois,1),OptionJoursemaine)</f>
        <v>45054</v>
      </c>
      <c r="C61" s="11">
        <v>45055</v>
      </c>
      <c r="D61" s="11">
        <v>45056</v>
      </c>
      <c r="E61" s="11">
        <v>45057</v>
      </c>
      <c r="F61" s="11">
        <v>45058</v>
      </c>
      <c r="G61" s="11">
        <v>45059</v>
      </c>
      <c r="H61" s="12">
        <v>45060</v>
      </c>
    </row>
    <row r="62" spans="1:8" ht="56.25" customHeight="1" x14ac:dyDescent="0.25">
      <c r="B62" s="7"/>
      <c r="C62" s="7"/>
      <c r="D62" s="7"/>
      <c r="E62" s="7"/>
      <c r="F62" s="7"/>
      <c r="G62" s="7" t="s">
        <v>67</v>
      </c>
      <c r="H62" s="7" t="s">
        <v>47</v>
      </c>
    </row>
    <row r="63" spans="1:8" ht="16.5" customHeight="1" x14ac:dyDescent="0.25">
      <c r="B63" s="11">
        <f t="array" ref="B63:H63">Jours+15+DATE(Calendrier5ans,OptionCalendrier5mois,1)-WEEKDAY(DATE(Calendrier5ans,OptionCalendrier5mois,1),OptionJoursemaine)</f>
        <v>45061</v>
      </c>
      <c r="C63" s="11">
        <v>45062</v>
      </c>
      <c r="D63" s="11">
        <v>45063</v>
      </c>
      <c r="E63" s="11">
        <v>45064</v>
      </c>
      <c r="F63" s="11">
        <v>45065</v>
      </c>
      <c r="G63" s="11">
        <v>45066</v>
      </c>
      <c r="H63" s="12">
        <v>45067</v>
      </c>
    </row>
    <row r="64" spans="1:8" ht="56.25" customHeight="1" x14ac:dyDescent="0.25">
      <c r="B64" s="7"/>
      <c r="C64" s="7"/>
      <c r="D64" s="7"/>
      <c r="E64" s="7" t="s">
        <v>34</v>
      </c>
      <c r="F64" s="7" t="s">
        <v>35</v>
      </c>
      <c r="G64" s="7" t="s">
        <v>50</v>
      </c>
      <c r="H64" s="7" t="s">
        <v>68</v>
      </c>
    </row>
    <row r="65" spans="1:8" ht="16.5" customHeight="1" x14ac:dyDescent="0.25">
      <c r="B65" s="11">
        <f t="array" ref="B65:H65">Jours+22+DATE(Calendrier5ans,OptionCalendrier5mois,1)-WEEKDAY(DATE(Calendrier5ans,OptionCalendrier5mois,1),OptionJoursemaine)</f>
        <v>45068</v>
      </c>
      <c r="C65" s="11">
        <v>45069</v>
      </c>
      <c r="D65" s="11">
        <v>45070</v>
      </c>
      <c r="E65" s="11">
        <v>45071</v>
      </c>
      <c r="F65" s="11">
        <v>45072</v>
      </c>
      <c r="G65" s="11">
        <v>45073</v>
      </c>
      <c r="H65" s="12">
        <v>45074</v>
      </c>
    </row>
    <row r="66" spans="1:8" ht="56.25" customHeight="1" x14ac:dyDescent="0.25">
      <c r="B66" s="7"/>
      <c r="C66" s="7"/>
      <c r="D66" s="7"/>
      <c r="E66" s="7"/>
      <c r="F66" s="7"/>
      <c r="G66" s="7"/>
      <c r="H66" s="8" t="s">
        <v>61</v>
      </c>
    </row>
    <row r="67" spans="1:8" ht="16.5" customHeight="1" x14ac:dyDescent="0.25">
      <c r="B67" s="11">
        <f t="array" ref="B67:H67">Jours+29+DATE(Calendrier5ans,OptionCalendrier5mois,1)-WEEKDAY(DATE(Calendrier5ans,OptionCalendrier5mois,1),OptionJoursemaine)</f>
        <v>45075</v>
      </c>
      <c r="C67" s="11">
        <v>45076</v>
      </c>
      <c r="D67" s="11">
        <v>45077</v>
      </c>
      <c r="E67" s="11">
        <v>45078</v>
      </c>
      <c r="F67" s="11">
        <v>45079</v>
      </c>
      <c r="G67" s="11">
        <v>45080</v>
      </c>
      <c r="H67" s="12">
        <v>45081</v>
      </c>
    </row>
    <row r="68" spans="1:8" ht="57" customHeight="1" x14ac:dyDescent="0.25">
      <c r="B68" s="7" t="s">
        <v>36</v>
      </c>
      <c r="C68" s="7"/>
      <c r="D68" s="7"/>
      <c r="E68" s="7"/>
      <c r="F68" s="7"/>
      <c r="G68" s="7"/>
      <c r="H68" s="9"/>
    </row>
    <row r="69" spans="1:8" ht="16.5" customHeight="1" x14ac:dyDescent="0.25">
      <c r="B69" s="11">
        <f t="array" ref="B69:C69">Jours+36+DATE(Calendrier5ans,OptionCalendrier5mois,1)-WEEKDAY(DATE(Calendrier5ans,OptionCalendrier5mois,1),OptionJoursemaine)</f>
        <v>45082</v>
      </c>
      <c r="C69" s="11">
        <v>45083</v>
      </c>
      <c r="D69" s="25" t="s">
        <v>1</v>
      </c>
      <c r="E69" s="26"/>
      <c r="F69" s="26"/>
      <c r="G69" s="26"/>
      <c r="H69" s="26"/>
    </row>
    <row r="70" spans="1:8" ht="63.75" customHeight="1" x14ac:dyDescent="0.25">
      <c r="B70" s="7"/>
      <c r="C70" s="7"/>
      <c r="D70" s="24"/>
      <c r="E70" s="24"/>
      <c r="F70" s="24"/>
      <c r="G70" s="24"/>
      <c r="H70" s="24"/>
    </row>
    <row r="71" spans="1:8" ht="54" customHeight="1" x14ac:dyDescent="0.7">
      <c r="A71" s="2"/>
      <c r="B71" s="1">
        <f>YEAR(DATE(Calendrier5ans,OptionCalendrier5mois+1,1))</f>
        <v>2023</v>
      </c>
      <c r="C71" s="27" t="str">
        <f>TEXT(DATE(Calendrier5ans,OptionCalendrier5mois+1,1),"mmmm")</f>
        <v>juin</v>
      </c>
      <c r="D71" s="27"/>
      <c r="E71" s="27"/>
      <c r="F71" s="6"/>
      <c r="G71" s="6"/>
      <c r="H71" s="2"/>
    </row>
    <row r="72" spans="1:8" ht="14.25" customHeight="1" x14ac:dyDescent="0.25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25">
      <c r="B73" s="11">
        <f t="array" ref="B73:H73">Jours+1+DATE(Calendrier6ans,OptionCalendrier6mois,1)-WEEKDAY(DATE(Calendrier6ans,OptionCalendrier6mois,1),OptionJoursemaine)</f>
        <v>45075</v>
      </c>
      <c r="C73" s="11">
        <v>45076</v>
      </c>
      <c r="D73" s="11">
        <v>45077</v>
      </c>
      <c r="E73" s="11">
        <v>45078</v>
      </c>
      <c r="F73" s="11">
        <v>45079</v>
      </c>
      <c r="G73" s="11">
        <v>45080</v>
      </c>
      <c r="H73" s="12">
        <v>45081</v>
      </c>
    </row>
    <row r="74" spans="1:8" ht="56.25" customHeight="1" x14ac:dyDescent="0.25">
      <c r="B74" s="7"/>
      <c r="C74" s="7"/>
      <c r="D74" s="7"/>
      <c r="E74" s="7"/>
      <c r="F74" s="7"/>
      <c r="G74" s="7" t="s">
        <v>79</v>
      </c>
      <c r="H74" s="8"/>
    </row>
    <row r="75" spans="1:8" ht="16.5" customHeight="1" x14ac:dyDescent="0.25">
      <c r="B75" s="11">
        <f t="array" ref="B75:H75">Jours+8+DATE(Calendrier6ans,OptionCalendrier6mois,1)-WEEKDAY(DATE(Calendrier6ans,OptionCalendrier6mois,1),OptionJoursemaine)</f>
        <v>45082</v>
      </c>
      <c r="C75" s="11">
        <v>45083</v>
      </c>
      <c r="D75" s="11">
        <v>45084</v>
      </c>
      <c r="E75" s="11">
        <v>45085</v>
      </c>
      <c r="F75" s="11">
        <v>45086</v>
      </c>
      <c r="G75" s="11">
        <v>45087</v>
      </c>
      <c r="H75" s="12">
        <v>45088</v>
      </c>
    </row>
    <row r="76" spans="1:8" ht="56.25" customHeight="1" x14ac:dyDescent="0.25">
      <c r="B76" s="7"/>
      <c r="C76" s="7"/>
      <c r="D76" s="7"/>
      <c r="E76" s="7"/>
      <c r="F76" s="7"/>
      <c r="G76" s="7" t="s">
        <v>63</v>
      </c>
      <c r="H76" s="7" t="s">
        <v>63</v>
      </c>
    </row>
    <row r="77" spans="1:8" ht="16.5" customHeight="1" x14ac:dyDescent="0.25">
      <c r="B77" s="11">
        <f t="array" ref="B77:H77">Jours+15+DATE(Calendrier6ans,OptionCalendrier6mois,1)-WEEKDAY(DATE(Calendrier6ans,OptionCalendrier6mois,1),OptionJoursemaine)</f>
        <v>45089</v>
      </c>
      <c r="C77" s="11">
        <v>45090</v>
      </c>
      <c r="D77" s="11">
        <v>45091</v>
      </c>
      <c r="E77" s="11">
        <v>45092</v>
      </c>
      <c r="F77" s="11">
        <v>45093</v>
      </c>
      <c r="G77" s="11">
        <v>45094</v>
      </c>
      <c r="H77" s="12">
        <v>45095</v>
      </c>
    </row>
    <row r="78" spans="1:8" ht="56.25" customHeight="1" x14ac:dyDescent="0.25">
      <c r="B78" s="7"/>
      <c r="C78" s="7"/>
      <c r="D78" s="7"/>
      <c r="E78" s="7"/>
      <c r="F78" s="7"/>
      <c r="G78" s="15" t="s">
        <v>62</v>
      </c>
      <c r="H78" s="15" t="s">
        <v>62</v>
      </c>
    </row>
    <row r="79" spans="1:8" ht="16.5" customHeight="1" x14ac:dyDescent="0.25">
      <c r="B79" s="11">
        <f t="array" ref="B79:H79">Jours+22+DATE(Calendrier6ans,OptionCalendrier6mois,1)-WEEKDAY(DATE(Calendrier6ans,OptionCalendrier6mois,1),OptionJoursemaine)</f>
        <v>45096</v>
      </c>
      <c r="C79" s="11">
        <v>45097</v>
      </c>
      <c r="D79" s="11">
        <v>45098</v>
      </c>
      <c r="E79" s="11">
        <v>45099</v>
      </c>
      <c r="F79" s="11">
        <v>45100</v>
      </c>
      <c r="G79" s="11">
        <v>45101</v>
      </c>
      <c r="H79" s="12">
        <v>45102</v>
      </c>
    </row>
    <row r="80" spans="1:8" ht="56.25" customHeight="1" x14ac:dyDescent="0.25">
      <c r="B80" s="7"/>
      <c r="C80" s="7"/>
      <c r="D80" s="7"/>
      <c r="E80" s="7"/>
      <c r="F80" s="7"/>
      <c r="G80" s="15"/>
      <c r="H80" s="7" t="s">
        <v>65</v>
      </c>
    </row>
    <row r="81" spans="1:8" ht="16.5" customHeight="1" x14ac:dyDescent="0.25">
      <c r="B81" s="11">
        <f t="array" ref="B81:H81">Jours+29+DATE(Calendrier6ans,OptionCalendrier6mois,1)-WEEKDAY(DATE(Calendrier6ans,OptionCalendrier6mois,1),OptionJoursemaine)</f>
        <v>45103</v>
      </c>
      <c r="C81" s="11">
        <v>45104</v>
      </c>
      <c r="D81" s="11">
        <v>45105</v>
      </c>
      <c r="E81" s="11">
        <v>45106</v>
      </c>
      <c r="F81" s="11">
        <v>45107</v>
      </c>
      <c r="G81" s="11">
        <v>45108</v>
      </c>
      <c r="H81" s="12">
        <v>45109</v>
      </c>
    </row>
    <row r="82" spans="1:8" ht="57" customHeight="1" x14ac:dyDescent="0.25">
      <c r="B82" s="7"/>
      <c r="C82" s="7"/>
      <c r="D82" s="7" t="s">
        <v>83</v>
      </c>
      <c r="E82" s="7"/>
      <c r="F82" s="7" t="s">
        <v>82</v>
      </c>
      <c r="G82" s="7"/>
      <c r="H82" s="9"/>
    </row>
    <row r="83" spans="1:8" ht="16.5" customHeight="1" x14ac:dyDescent="0.25">
      <c r="B83" s="11">
        <f t="array" ref="B83:C83">Jours+36+DATE(Calendrier6ans,OptionCalendrier6mois,1)-WEEKDAY(DATE(Calendrier6ans,OptionCalendrier6mois,1),OptionJoursemaine)</f>
        <v>45110</v>
      </c>
      <c r="C83" s="11">
        <v>45111</v>
      </c>
      <c r="D83" s="25" t="s">
        <v>1</v>
      </c>
      <c r="E83" s="26"/>
      <c r="F83" s="26"/>
      <c r="G83" s="26"/>
      <c r="H83" s="26"/>
    </row>
    <row r="84" spans="1:8" ht="63.75" customHeight="1" x14ac:dyDescent="0.25">
      <c r="B84" s="7"/>
      <c r="C84" s="7"/>
      <c r="D84" s="24"/>
      <c r="E84" s="24"/>
      <c r="F84" s="24"/>
      <c r="G84" s="24"/>
      <c r="H84" s="24"/>
    </row>
    <row r="85" spans="1:8" ht="54" customHeight="1" x14ac:dyDescent="0.7">
      <c r="A85" s="2"/>
      <c r="B85" s="1">
        <f>YEAR(DATE(Calendrier6ans,OptionCalendrier6mois+1,1))</f>
        <v>2023</v>
      </c>
      <c r="C85" s="27" t="str">
        <f>TEXT(DATE(Calendrier6ans,OptionCalendrier6mois+1,1),"mmmm")</f>
        <v>juillet</v>
      </c>
      <c r="D85" s="27"/>
      <c r="E85" s="27"/>
      <c r="F85" s="6"/>
      <c r="G85" s="6"/>
      <c r="H85" s="2"/>
    </row>
    <row r="86" spans="1:8" ht="14.25" customHeight="1" x14ac:dyDescent="0.25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25">
      <c r="B87" s="11">
        <f t="array" ref="B87:H87">Jours+1+DATE(Calendrier7ans,OptionCalendrier7mois,1)-WEEKDAY(DATE(Calendrier7ans,OptionCalendrier7mois,1),OptionJoursemaine)</f>
        <v>45103</v>
      </c>
      <c r="C87" s="11">
        <v>45104</v>
      </c>
      <c r="D87" s="11">
        <v>45105</v>
      </c>
      <c r="E87" s="11">
        <v>45106</v>
      </c>
      <c r="F87" s="11">
        <v>45107</v>
      </c>
      <c r="G87" s="11">
        <v>45108</v>
      </c>
      <c r="H87" s="12">
        <v>45109</v>
      </c>
    </row>
    <row r="88" spans="1:8" ht="56.25" customHeight="1" x14ac:dyDescent="0.25">
      <c r="B88" s="7"/>
      <c r="C88" s="7"/>
      <c r="D88" s="7"/>
      <c r="E88" s="7"/>
      <c r="F88" s="7"/>
      <c r="G88" s="15" t="s">
        <v>64</v>
      </c>
      <c r="H88" s="8"/>
    </row>
    <row r="89" spans="1:8" ht="16.5" customHeight="1" x14ac:dyDescent="0.25">
      <c r="B89" s="11">
        <f t="array" ref="B89:H89">Jours+8+DATE(Calendrier7ans,OptionCalendrier7mois,1)-WEEKDAY(DATE(Calendrier7ans,OptionCalendrier7mois,1),OptionJoursemaine)</f>
        <v>45110</v>
      </c>
      <c r="C89" s="11">
        <v>45111</v>
      </c>
      <c r="D89" s="11">
        <v>45112</v>
      </c>
      <c r="E89" s="11">
        <v>45113</v>
      </c>
      <c r="F89" s="11">
        <v>45114</v>
      </c>
      <c r="G89" s="11">
        <v>45115</v>
      </c>
      <c r="H89" s="12">
        <v>45116</v>
      </c>
    </row>
    <row r="90" spans="1:8" ht="56.25" customHeight="1" x14ac:dyDescent="0.25">
      <c r="B90" s="7"/>
      <c r="C90" s="7"/>
      <c r="D90" s="7"/>
      <c r="E90" s="7"/>
      <c r="F90" s="7"/>
      <c r="G90" s="7"/>
      <c r="H90" s="8"/>
    </row>
    <row r="91" spans="1:8" ht="16.5" customHeight="1" x14ac:dyDescent="0.25">
      <c r="B91" s="11">
        <f t="array" ref="B91:H91">Jours+15+DATE(Calendrier7ans,OptionCalendrier7mois,1)-WEEKDAY(DATE(Calendrier7ans,OptionCalendrier7mois,1),OptionJoursemaine)</f>
        <v>45117</v>
      </c>
      <c r="C91" s="11">
        <v>45118</v>
      </c>
      <c r="D91" s="11">
        <v>45119</v>
      </c>
      <c r="E91" s="11">
        <v>45120</v>
      </c>
      <c r="F91" s="11">
        <v>45121</v>
      </c>
      <c r="G91" s="11">
        <v>45122</v>
      </c>
      <c r="H91" s="12">
        <v>45123</v>
      </c>
    </row>
    <row r="92" spans="1:8" ht="56.25" customHeight="1" x14ac:dyDescent="0.25">
      <c r="B92" s="7"/>
      <c r="C92" s="7"/>
      <c r="D92" s="7"/>
      <c r="E92" s="7" t="s">
        <v>37</v>
      </c>
      <c r="F92" s="7" t="s">
        <v>42</v>
      </c>
      <c r="G92" s="7"/>
      <c r="H92" s="8"/>
    </row>
    <row r="93" spans="1:8" ht="16.5" customHeight="1" x14ac:dyDescent="0.25">
      <c r="B93" s="11">
        <f t="array" ref="B93:H93">Jours+22+DATE(Calendrier7ans,OptionCalendrier7mois,1)-WEEKDAY(DATE(Calendrier7ans,OptionCalendrier7mois,1),OptionJoursemaine)</f>
        <v>45124</v>
      </c>
      <c r="C93" s="11">
        <v>45125</v>
      </c>
      <c r="D93" s="11">
        <v>45126</v>
      </c>
      <c r="E93" s="11">
        <v>45127</v>
      </c>
      <c r="F93" s="11">
        <v>45128</v>
      </c>
      <c r="G93" s="11">
        <v>45129</v>
      </c>
      <c r="H93" s="12">
        <v>45130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1">
        <f t="array" ref="B95:H95">Jours+29+DATE(Calendrier7ans,OptionCalendrier7mois,1)-WEEKDAY(DATE(Calendrier7ans,OptionCalendrier7mois,1),OptionJoursemaine)</f>
        <v>45131</v>
      </c>
      <c r="C95" s="11">
        <v>45132</v>
      </c>
      <c r="D95" s="11">
        <v>45133</v>
      </c>
      <c r="E95" s="11">
        <v>45134</v>
      </c>
      <c r="F95" s="11">
        <v>45135</v>
      </c>
      <c r="G95" s="11">
        <v>45136</v>
      </c>
      <c r="H95" s="12">
        <v>45137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8" ht="16.5" customHeight="1" x14ac:dyDescent="0.25">
      <c r="B97" s="11">
        <f t="array" ref="B97:C97">Jours+36+DATE(Calendrier7ans,OptionCalendrier7mois,1)-WEEKDAY(DATE(Calendrier7ans,OptionCalendrier7mois,1),OptionJoursemaine)</f>
        <v>45138</v>
      </c>
      <c r="C97" s="11">
        <v>45139</v>
      </c>
      <c r="D97" s="25" t="s">
        <v>1</v>
      </c>
      <c r="E97" s="26"/>
      <c r="F97" s="26"/>
      <c r="G97" s="26"/>
      <c r="H97" s="26"/>
    </row>
    <row r="98" spans="1:8" ht="63.75" customHeight="1" x14ac:dyDescent="0.25">
      <c r="B98" s="7"/>
      <c r="C98" s="7"/>
      <c r="D98" s="24"/>
      <c r="E98" s="24"/>
      <c r="F98" s="24"/>
      <c r="G98" s="24"/>
      <c r="H98" s="24"/>
    </row>
    <row r="99" spans="1:8" ht="54" customHeight="1" x14ac:dyDescent="0.7">
      <c r="A99" s="2"/>
      <c r="B99" s="1">
        <f>YEAR(DATE(Calendrier7ans,OptionCalendrier7mois+1,1))</f>
        <v>2023</v>
      </c>
      <c r="C99" s="27" t="str">
        <f>TEXT(DATE(Calendrier7ans,OptionCalendrier7mois+1,1),"mmmm")</f>
        <v>août</v>
      </c>
      <c r="D99" s="27"/>
      <c r="E99" s="27"/>
      <c r="F99" s="6"/>
      <c r="G99" s="6"/>
      <c r="H99" s="2"/>
    </row>
    <row r="100" spans="1:8" ht="14.25" customHeight="1" x14ac:dyDescent="0.25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25">
      <c r="B101" s="11">
        <f t="array" ref="B101:H101">Jours+1+DATE(Calendrier8ans,OptionCalendrier8mois,1)-WEEKDAY(DATE(Calendrier8ans,OptionCalendrier8mois,1),OptionJoursemaine)</f>
        <v>45138</v>
      </c>
      <c r="C101" s="11">
        <v>45139</v>
      </c>
      <c r="D101" s="11">
        <v>45140</v>
      </c>
      <c r="E101" s="11">
        <v>45141</v>
      </c>
      <c r="F101" s="11">
        <v>45142</v>
      </c>
      <c r="G101" s="11">
        <v>45143</v>
      </c>
      <c r="H101" s="12">
        <v>45144</v>
      </c>
    </row>
    <row r="102" spans="1:8" ht="56.25" customHeight="1" x14ac:dyDescent="0.25">
      <c r="B102" s="7"/>
      <c r="C102" s="7"/>
      <c r="D102" s="7"/>
      <c r="E102" s="7"/>
      <c r="F102" s="7"/>
      <c r="G102" s="7"/>
      <c r="H102" s="8"/>
    </row>
    <row r="103" spans="1:8" ht="16.5" customHeight="1" x14ac:dyDescent="0.25">
      <c r="B103" s="11">
        <f t="array" ref="B103:H103">Jours+8+DATE(Calendrier8ans,OptionCalendrier8mois,1)-WEEKDAY(DATE(Calendrier8ans,OptionCalendrier8mois,1),OptionJoursemaine)</f>
        <v>45145</v>
      </c>
      <c r="C103" s="11">
        <v>45146</v>
      </c>
      <c r="D103" s="11">
        <v>45147</v>
      </c>
      <c r="E103" s="11">
        <v>45148</v>
      </c>
      <c r="F103" s="11">
        <v>45149</v>
      </c>
      <c r="G103" s="11">
        <v>45150</v>
      </c>
      <c r="H103" s="12">
        <v>45151</v>
      </c>
    </row>
    <row r="104" spans="1:8" ht="56.25" customHeight="1" x14ac:dyDescent="0.25">
      <c r="B104" s="7"/>
      <c r="C104" s="7"/>
      <c r="D104" s="7"/>
      <c r="E104" s="7"/>
      <c r="F104" s="7"/>
      <c r="G104" s="7"/>
      <c r="H104" s="7" t="s">
        <v>148</v>
      </c>
    </row>
    <row r="105" spans="1:8" ht="16.5" customHeight="1" x14ac:dyDescent="0.25">
      <c r="B105" s="11">
        <f t="array" ref="B105:H105">Jours+15+DATE(Calendrier8ans,OptionCalendrier8mois,1)-WEEKDAY(DATE(Calendrier8ans,OptionCalendrier8mois,1),OptionJoursemaine)</f>
        <v>45152</v>
      </c>
      <c r="C105" s="11">
        <v>45153</v>
      </c>
      <c r="D105" s="11">
        <v>45154</v>
      </c>
      <c r="E105" s="11">
        <v>45155</v>
      </c>
      <c r="F105" s="11">
        <v>45156</v>
      </c>
      <c r="G105" s="11">
        <v>45157</v>
      </c>
      <c r="H105" s="12">
        <v>45158</v>
      </c>
    </row>
    <row r="106" spans="1:8" ht="56.25" customHeight="1" x14ac:dyDescent="0.25">
      <c r="B106" s="7"/>
      <c r="C106" s="7"/>
      <c r="D106" s="7"/>
      <c r="E106" s="7"/>
      <c r="F106" s="7"/>
      <c r="G106" s="7"/>
      <c r="H106" s="8"/>
    </row>
    <row r="107" spans="1:8" ht="16.5" customHeight="1" x14ac:dyDescent="0.25">
      <c r="B107" s="11">
        <f t="array" ref="B107:H107">Jours+22+DATE(Calendrier8ans,OptionCalendrier8mois,1)-WEEKDAY(DATE(Calendrier8ans,OptionCalendrier8mois,1),OptionJoursemaine)</f>
        <v>45159</v>
      </c>
      <c r="C107" s="11">
        <v>45160</v>
      </c>
      <c r="D107" s="11">
        <v>45161</v>
      </c>
      <c r="E107" s="11">
        <v>45162</v>
      </c>
      <c r="F107" s="11">
        <v>45163</v>
      </c>
      <c r="G107" s="11">
        <v>45164</v>
      </c>
      <c r="H107" s="12">
        <v>45165</v>
      </c>
    </row>
    <row r="108" spans="1:8" ht="56.25" customHeight="1" x14ac:dyDescent="0.25">
      <c r="B108" s="7"/>
      <c r="C108" s="7"/>
      <c r="D108" s="7"/>
      <c r="E108" s="7"/>
      <c r="F108" s="7"/>
      <c r="G108" s="7"/>
      <c r="H108" s="8"/>
    </row>
    <row r="109" spans="1:8" ht="16.5" customHeight="1" x14ac:dyDescent="0.25">
      <c r="B109" s="11">
        <f t="array" ref="B109:H109">Jours+29+DATE(Calendrier8ans,OptionCalendrier8mois,1)-WEEKDAY(DATE(Calendrier8ans,OptionCalendrier8mois,1),OptionJoursemaine)</f>
        <v>45166</v>
      </c>
      <c r="C109" s="11">
        <v>45167</v>
      </c>
      <c r="D109" s="11">
        <v>45168</v>
      </c>
      <c r="E109" s="11">
        <v>45169</v>
      </c>
      <c r="F109" s="11">
        <v>45170</v>
      </c>
      <c r="G109" s="11">
        <v>45171</v>
      </c>
      <c r="H109" s="12">
        <v>45172</v>
      </c>
    </row>
    <row r="110" spans="1:8" ht="57" customHeight="1" x14ac:dyDescent="0.25">
      <c r="B110" s="7"/>
      <c r="C110" s="7"/>
      <c r="D110" s="7"/>
      <c r="E110" s="7"/>
      <c r="F110" s="7"/>
      <c r="G110" s="7"/>
      <c r="H110" s="9"/>
    </row>
    <row r="111" spans="1:8" ht="16.5" customHeight="1" x14ac:dyDescent="0.25">
      <c r="B111" s="11">
        <f t="array" ref="B111:C111">Jours+36+DATE(Calendrier8ans,OptionCalendrier8mois,1)-WEEKDAY(DATE(Calendrier8ans,OptionCalendrier8mois,1),OptionJoursemaine)</f>
        <v>45173</v>
      </c>
      <c r="C111" s="11">
        <v>45174</v>
      </c>
      <c r="D111" s="25" t="s">
        <v>1</v>
      </c>
      <c r="E111" s="26"/>
      <c r="F111" s="26"/>
      <c r="G111" s="26"/>
      <c r="H111" s="26"/>
    </row>
    <row r="112" spans="1:8" ht="63.75" customHeight="1" x14ac:dyDescent="0.25">
      <c r="B112" s="7"/>
      <c r="C112" s="7"/>
      <c r="D112" s="24"/>
      <c r="E112" s="24"/>
      <c r="F112" s="24"/>
      <c r="G112" s="24"/>
      <c r="H112" s="24"/>
    </row>
    <row r="113" spans="1:8" ht="54" customHeight="1" x14ac:dyDescent="0.7">
      <c r="A113" s="2"/>
      <c r="B113" s="1">
        <f>YEAR(DATE(Calendrier8ans,OptionCalendrier8mois+1,1))</f>
        <v>2023</v>
      </c>
      <c r="C113" s="27" t="str">
        <f>TEXT(DATE(Calendrier8ans,OptionCalendrier8mois+1,1),"mmmm")</f>
        <v>septembre</v>
      </c>
      <c r="D113" s="27"/>
      <c r="E113" s="27"/>
      <c r="F113" s="6"/>
      <c r="G113" s="6"/>
      <c r="H113" s="2"/>
    </row>
    <row r="114" spans="1:8" ht="14.25" customHeight="1" x14ac:dyDescent="0.25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25">
      <c r="B115" s="11">
        <f t="array" ref="B115:H115">Jours+1+DATE(Calendrier9ans,OptionCalendrier9mois,1)-WEEKDAY(DATE(Calendrier9ans,OptionCalendrier9mois,1),OptionJoursemaine)</f>
        <v>45166</v>
      </c>
      <c r="C115" s="11">
        <v>45167</v>
      </c>
      <c r="D115" s="11">
        <v>45168</v>
      </c>
      <c r="E115" s="11">
        <v>45169</v>
      </c>
      <c r="F115" s="11">
        <v>45170</v>
      </c>
      <c r="G115" s="11">
        <v>45171</v>
      </c>
      <c r="H115" s="12">
        <v>45172</v>
      </c>
    </row>
    <row r="116" spans="1:8" ht="56.25" customHeight="1" x14ac:dyDescent="0.25">
      <c r="B116" s="7"/>
      <c r="C116" s="7"/>
      <c r="D116" s="7"/>
      <c r="E116" s="7"/>
      <c r="F116" s="7"/>
      <c r="G116" s="7"/>
      <c r="H116" s="8"/>
    </row>
    <row r="117" spans="1:8" ht="16.5" customHeight="1" x14ac:dyDescent="0.25">
      <c r="B117" s="11">
        <f t="array" ref="B117:H117">Jours+8+DATE(Calendrier9ans,OptionCalendrier9mois,1)-WEEKDAY(DATE(Calendrier9ans,OptionCalendrier9mois,1),OptionJoursemaine)</f>
        <v>45173</v>
      </c>
      <c r="C117" s="11">
        <v>45174</v>
      </c>
      <c r="D117" s="11">
        <v>45175</v>
      </c>
      <c r="E117" s="11">
        <v>45176</v>
      </c>
      <c r="F117" s="11">
        <v>45177</v>
      </c>
      <c r="G117" s="11">
        <v>45178</v>
      </c>
      <c r="H117" s="12">
        <v>45179</v>
      </c>
    </row>
    <row r="118" spans="1:8" ht="56.25" customHeight="1" x14ac:dyDescent="0.25">
      <c r="B118" s="7"/>
      <c r="C118" s="7"/>
      <c r="D118" s="7" t="s">
        <v>96</v>
      </c>
      <c r="E118" s="7"/>
      <c r="F118" s="7"/>
      <c r="G118" s="7" t="s">
        <v>104</v>
      </c>
      <c r="H118" s="8"/>
    </row>
    <row r="119" spans="1:8" ht="16.5" customHeight="1" x14ac:dyDescent="0.25">
      <c r="B119" s="11">
        <f t="array" ref="B119:H119">Jours+15+DATE(Calendrier9ans,OptionCalendrier9mois,1)-WEEKDAY(DATE(Calendrier9ans,OptionCalendrier9mois,1),OptionJoursemaine)</f>
        <v>45180</v>
      </c>
      <c r="C119" s="11">
        <v>45181</v>
      </c>
      <c r="D119" s="11">
        <v>45182</v>
      </c>
      <c r="E119" s="11">
        <v>45183</v>
      </c>
      <c r="F119" s="11">
        <v>45184</v>
      </c>
      <c r="G119" s="11">
        <v>45185</v>
      </c>
      <c r="H119" s="12">
        <v>45186</v>
      </c>
    </row>
    <row r="120" spans="1:8" ht="56.25" customHeight="1" x14ac:dyDescent="0.25">
      <c r="B120" s="7"/>
      <c r="C120" s="7"/>
      <c r="D120" s="7"/>
      <c r="E120" s="7"/>
      <c r="F120" s="7"/>
      <c r="G120" s="7" t="s">
        <v>97</v>
      </c>
      <c r="H120" s="22" t="s">
        <v>112</v>
      </c>
    </row>
    <row r="121" spans="1:8" ht="16.5" customHeight="1" x14ac:dyDescent="0.25">
      <c r="B121" s="11">
        <f t="array" ref="B121:H121">Jours+22+DATE(Calendrier9ans,OptionCalendrier9mois,1)-WEEKDAY(DATE(Calendrier9ans,OptionCalendrier9mois,1),OptionJoursemaine)</f>
        <v>45187</v>
      </c>
      <c r="C121" s="11">
        <v>45188</v>
      </c>
      <c r="D121" s="11">
        <v>45189</v>
      </c>
      <c r="E121" s="11">
        <v>45190</v>
      </c>
      <c r="F121" s="11">
        <v>45191</v>
      </c>
      <c r="G121" s="11">
        <v>45192</v>
      </c>
      <c r="H121" s="12">
        <v>45193</v>
      </c>
    </row>
    <row r="122" spans="1:8" ht="56.25" customHeight="1" x14ac:dyDescent="0.25">
      <c r="B122" s="7"/>
      <c r="C122" s="7"/>
      <c r="D122" s="7"/>
      <c r="E122" s="7"/>
      <c r="F122" s="7"/>
      <c r="G122" s="7" t="s">
        <v>98</v>
      </c>
      <c r="H122" s="7" t="s">
        <v>98</v>
      </c>
    </row>
    <row r="123" spans="1:8" ht="16.5" customHeight="1" x14ac:dyDescent="0.25">
      <c r="B123" s="11">
        <f t="array" ref="B123:H123">Jours+29+DATE(Calendrier9ans,OptionCalendrier9mois,1)-WEEKDAY(DATE(Calendrier9ans,OptionCalendrier9mois,1),OptionJoursemaine)</f>
        <v>45194</v>
      </c>
      <c r="C123" s="11">
        <v>45195</v>
      </c>
      <c r="D123" s="11">
        <v>45196</v>
      </c>
      <c r="E123" s="11">
        <v>45197</v>
      </c>
      <c r="F123" s="11">
        <v>45198</v>
      </c>
      <c r="G123" s="11">
        <v>45199</v>
      </c>
      <c r="H123" s="12">
        <v>45200</v>
      </c>
    </row>
    <row r="124" spans="1:8" ht="57" customHeight="1" x14ac:dyDescent="0.25">
      <c r="B124" s="7"/>
      <c r="C124" s="7"/>
      <c r="D124" s="7"/>
      <c r="E124" s="7"/>
      <c r="F124" s="7"/>
      <c r="G124" s="7" t="s">
        <v>99</v>
      </c>
      <c r="H124" s="9"/>
    </row>
    <row r="125" spans="1:8" ht="16.5" customHeight="1" x14ac:dyDescent="0.25">
      <c r="B125" s="11">
        <f t="array" ref="B125:C125">Jours+36+DATE(Calendrier9ans,OptionCalendrier9mois,1)-WEEKDAY(DATE(Calendrier9ans,OptionCalendrier9mois,1),OptionJoursemaine)</f>
        <v>45201</v>
      </c>
      <c r="C125" s="11">
        <v>45202</v>
      </c>
      <c r="D125" s="25" t="s">
        <v>1</v>
      </c>
      <c r="E125" s="26"/>
      <c r="F125" s="26"/>
      <c r="G125" s="26"/>
      <c r="H125" s="26"/>
    </row>
    <row r="126" spans="1:8" ht="63.75" customHeight="1" x14ac:dyDescent="0.25">
      <c r="B126" s="7"/>
      <c r="C126" s="7"/>
      <c r="D126" s="24"/>
      <c r="E126" s="24"/>
      <c r="F126" s="24"/>
      <c r="G126" s="24"/>
      <c r="H126" s="24"/>
    </row>
    <row r="127" spans="1:8" ht="54" customHeight="1" x14ac:dyDescent="0.7">
      <c r="A127" s="2"/>
      <c r="B127" s="1">
        <f>YEAR(DATE(Calendrier9ans,OptionCalendrier9mois+1,1))</f>
        <v>2023</v>
      </c>
      <c r="C127" s="27" t="str">
        <f>TEXT(DATE(Calendrier9ans,OptionCalendrier9mois+1,1),"mmmm")</f>
        <v>octobre</v>
      </c>
      <c r="D127" s="27"/>
      <c r="E127" s="27"/>
      <c r="F127" s="6"/>
      <c r="G127" s="6"/>
      <c r="H127" s="2"/>
    </row>
    <row r="128" spans="1:8" ht="14.25" customHeight="1" x14ac:dyDescent="0.25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25">
      <c r="B129" s="11">
        <f t="array" ref="B129:H129">Jours+1+DATE(Calendrier10ans,OptionCalendrier10mois,1)-WEEKDAY(DATE(Calendrier10ans,OptionCalendrier10mois,1),OptionJoursemaine)</f>
        <v>45194</v>
      </c>
      <c r="C129" s="11">
        <v>45195</v>
      </c>
      <c r="D129" s="11">
        <v>45196</v>
      </c>
      <c r="E129" s="11">
        <v>45197</v>
      </c>
      <c r="F129" s="11">
        <v>45198</v>
      </c>
      <c r="G129" s="11">
        <v>45199</v>
      </c>
      <c r="H129" s="12">
        <v>45200</v>
      </c>
    </row>
    <row r="130" spans="2:8" ht="56.25" customHeight="1" x14ac:dyDescent="0.25">
      <c r="B130" s="7"/>
      <c r="C130" s="7"/>
      <c r="D130" s="7"/>
      <c r="E130" s="7"/>
      <c r="F130" s="7"/>
      <c r="G130" s="7"/>
      <c r="H130" s="8" t="s">
        <v>99</v>
      </c>
    </row>
    <row r="131" spans="2:8" ht="16.5" customHeight="1" x14ac:dyDescent="0.25">
      <c r="B131" s="11">
        <f t="array" ref="B131:H131">Jours+8+DATE(Calendrier10ans,OptionCalendrier10mois,1)-WEEKDAY(DATE(Calendrier10ans,OptionCalendrier10mois,1),OptionJoursemaine)</f>
        <v>45201</v>
      </c>
      <c r="C131" s="11">
        <v>45202</v>
      </c>
      <c r="D131" s="11">
        <v>45203</v>
      </c>
      <c r="E131" s="11">
        <v>45204</v>
      </c>
      <c r="F131" s="11">
        <v>45205</v>
      </c>
      <c r="G131" s="11">
        <v>45206</v>
      </c>
      <c r="H131" s="12">
        <v>45207</v>
      </c>
    </row>
    <row r="132" spans="2:8" ht="56.25" customHeight="1" x14ac:dyDescent="0.25">
      <c r="B132" s="7"/>
      <c r="C132" s="7"/>
      <c r="D132" s="7"/>
      <c r="E132" s="7"/>
      <c r="F132" s="7"/>
      <c r="G132" s="19" t="s">
        <v>113</v>
      </c>
      <c r="H132" s="21" t="s">
        <v>114</v>
      </c>
    </row>
    <row r="133" spans="2:8" ht="16.5" customHeight="1" x14ac:dyDescent="0.25">
      <c r="B133" s="11">
        <f t="array" ref="B133:H133">Jours+15+DATE(Calendrier10ans,OptionCalendrier10mois,1)-WEEKDAY(DATE(Calendrier10ans,OptionCalendrier10mois,1),OptionJoursemaine)</f>
        <v>45208</v>
      </c>
      <c r="C133" s="11">
        <v>45209</v>
      </c>
      <c r="D133" s="11">
        <v>45210</v>
      </c>
      <c r="E133" s="11">
        <v>45211</v>
      </c>
      <c r="F133" s="11">
        <v>45212</v>
      </c>
      <c r="G133" s="11">
        <v>45213</v>
      </c>
      <c r="H133" s="12">
        <v>45214</v>
      </c>
    </row>
    <row r="134" spans="2:8" ht="56.25" customHeight="1" x14ac:dyDescent="0.25">
      <c r="B134" s="7"/>
      <c r="C134" s="7"/>
      <c r="D134" s="7"/>
      <c r="E134" s="7"/>
      <c r="F134" s="7"/>
      <c r="G134" s="7" t="s">
        <v>92</v>
      </c>
      <c r="H134" s="8" t="s">
        <v>93</v>
      </c>
    </row>
    <row r="135" spans="2:8" ht="16.5" customHeight="1" x14ac:dyDescent="0.25">
      <c r="B135" s="11">
        <f t="array" ref="B135:H135">Jours+22+DATE(Calendrier10ans,OptionCalendrier10mois,1)-WEEKDAY(DATE(Calendrier10ans,OptionCalendrier10mois,1),OptionJoursemaine)</f>
        <v>45215</v>
      </c>
      <c r="C135" s="11">
        <v>45216</v>
      </c>
      <c r="D135" s="11">
        <v>45217</v>
      </c>
      <c r="E135" s="11">
        <v>45218</v>
      </c>
      <c r="F135" s="11">
        <v>45219</v>
      </c>
      <c r="G135" s="11">
        <v>45220</v>
      </c>
      <c r="H135" s="12">
        <v>45221</v>
      </c>
    </row>
    <row r="136" spans="2:8" ht="56.25" customHeight="1" x14ac:dyDescent="0.25">
      <c r="B136" s="7"/>
      <c r="C136" s="7"/>
      <c r="D136" s="7"/>
      <c r="E136" s="7"/>
      <c r="F136" s="7"/>
      <c r="G136" s="7" t="s">
        <v>87</v>
      </c>
      <c r="H136" s="8" t="s">
        <v>115</v>
      </c>
    </row>
    <row r="137" spans="2:8" ht="16.5" customHeight="1" x14ac:dyDescent="0.25">
      <c r="B137" s="11">
        <f t="array" ref="B137:H137">Jours+29+DATE(Calendrier10ans,OptionCalendrier10mois,1)-WEEKDAY(DATE(Calendrier10ans,OptionCalendrier10mois,1),OptionJoursemaine)</f>
        <v>45222</v>
      </c>
      <c r="C137" s="11">
        <v>45223</v>
      </c>
      <c r="D137" s="11">
        <v>45224</v>
      </c>
      <c r="E137" s="11">
        <v>45225</v>
      </c>
      <c r="F137" s="11">
        <v>45226</v>
      </c>
      <c r="G137" s="11">
        <v>45227</v>
      </c>
      <c r="H137" s="12">
        <v>45228</v>
      </c>
    </row>
    <row r="138" spans="2:8" ht="57" customHeight="1" x14ac:dyDescent="0.25">
      <c r="B138" s="7" t="s">
        <v>89</v>
      </c>
      <c r="C138" s="7" t="s">
        <v>89</v>
      </c>
      <c r="D138" s="7" t="s">
        <v>89</v>
      </c>
      <c r="E138" s="7" t="s">
        <v>89</v>
      </c>
      <c r="F138" s="7" t="s">
        <v>89</v>
      </c>
      <c r="G138" s="7"/>
      <c r="H138" s="9"/>
    </row>
    <row r="139" spans="2:8" ht="16.5" customHeight="1" x14ac:dyDescent="0.25">
      <c r="B139" s="11">
        <f t="array" ref="B139:C139">Jours+36+DATE(Calendrier10ans,OptionCalendrier10mois,1)-WEEKDAY(DATE(Calendrier10ans,OptionCalendrier10mois,1),OptionJoursemaine)</f>
        <v>45229</v>
      </c>
      <c r="C139" s="11">
        <v>45230</v>
      </c>
      <c r="D139" s="25" t="s">
        <v>1</v>
      </c>
      <c r="E139" s="26"/>
      <c r="F139" s="26"/>
      <c r="G139" s="26"/>
      <c r="H139" s="26"/>
    </row>
    <row r="140" spans="2:8" ht="63.75" customHeight="1" x14ac:dyDescent="0.25">
      <c r="B140" s="7" t="s">
        <v>100</v>
      </c>
      <c r="C140" s="22" t="s">
        <v>116</v>
      </c>
      <c r="D140" s="24"/>
      <c r="E140" s="24"/>
      <c r="F140" s="24"/>
      <c r="G140" s="24"/>
      <c r="H140" s="24"/>
    </row>
    <row r="141" spans="2:8" ht="54" customHeight="1" x14ac:dyDescent="0.7">
      <c r="B141" s="1">
        <f>YEAR(DATE(Calendrier10ans,OptionCalendrier10mois+1,1))</f>
        <v>2023</v>
      </c>
      <c r="C141" s="27" t="str">
        <f>TEXT(DATE(Calendrier10ans,OptionCalendrier10mois+1,1),"mmmm")</f>
        <v>novembre</v>
      </c>
      <c r="D141" s="27"/>
      <c r="E141" s="27"/>
      <c r="F141" s="6"/>
      <c r="G141" s="6"/>
      <c r="H141" s="2"/>
    </row>
    <row r="142" spans="2:8" ht="14.25" customHeight="1" x14ac:dyDescent="0.25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25">
      <c r="B143" s="11">
        <f t="array" ref="B143:H143">Jours+1+DATE(Calendrier11ans,OptionCalendrier11mois,1)-WEEKDAY(DATE(Calendrier11ans,OptionCalendrier11mois,1),OptionJoursemaine)</f>
        <v>45229</v>
      </c>
      <c r="C143" s="11">
        <v>45230</v>
      </c>
      <c r="D143" s="11">
        <v>45231</v>
      </c>
      <c r="E143" s="11">
        <v>45232</v>
      </c>
      <c r="F143" s="11">
        <v>45233</v>
      </c>
      <c r="G143" s="11">
        <v>45234</v>
      </c>
      <c r="H143" s="12">
        <v>45235</v>
      </c>
    </row>
    <row r="144" spans="2:8" ht="56.25" customHeight="1" x14ac:dyDescent="0.25">
      <c r="B144" s="7"/>
      <c r="C144" s="7"/>
      <c r="D144" s="7" t="s">
        <v>100</v>
      </c>
      <c r="E144" s="7" t="s">
        <v>100</v>
      </c>
      <c r="F144" s="7" t="s">
        <v>100</v>
      </c>
      <c r="G144" s="7" t="s">
        <v>104</v>
      </c>
      <c r="H144" s="8" t="s">
        <v>117</v>
      </c>
    </row>
    <row r="145" spans="2:8" ht="16.5" customHeight="1" x14ac:dyDescent="0.25">
      <c r="B145" s="11">
        <f t="array" ref="B145:H145">Jours+8+DATE(Calendrier11ans,OptionCalendrier11mois,1)-WEEKDAY(DATE(Calendrier11ans,OptionCalendrier11mois,1),OptionJoursemaine)</f>
        <v>45236</v>
      </c>
      <c r="C145" s="11">
        <v>45237</v>
      </c>
      <c r="D145" s="11">
        <v>45238</v>
      </c>
      <c r="E145" s="11">
        <v>45239</v>
      </c>
      <c r="F145" s="11">
        <v>45240</v>
      </c>
      <c r="G145" s="11">
        <v>45241</v>
      </c>
      <c r="H145" s="12">
        <v>45242</v>
      </c>
    </row>
    <row r="146" spans="2:8" ht="56.25" customHeight="1" x14ac:dyDescent="0.25">
      <c r="B146" s="7"/>
      <c r="C146" s="7"/>
      <c r="D146" s="7"/>
      <c r="E146" s="7"/>
      <c r="F146" s="7"/>
      <c r="G146" s="22" t="s">
        <v>118</v>
      </c>
      <c r="H146" s="21" t="s">
        <v>119</v>
      </c>
    </row>
    <row r="147" spans="2:8" ht="16.5" customHeight="1" x14ac:dyDescent="0.25">
      <c r="B147" s="11">
        <f t="array" ref="B147:H147">Jours+15+DATE(Calendrier11ans,OptionCalendrier11mois,1)-WEEKDAY(DATE(Calendrier11ans,OptionCalendrier11mois,1),OptionJoursemaine)</f>
        <v>45243</v>
      </c>
      <c r="C147" s="11">
        <v>45244</v>
      </c>
      <c r="D147" s="11">
        <v>45245</v>
      </c>
      <c r="E147" s="11">
        <v>45246</v>
      </c>
      <c r="F147" s="11">
        <v>45247</v>
      </c>
      <c r="G147" s="11">
        <v>45248</v>
      </c>
      <c r="H147" s="12">
        <v>45249</v>
      </c>
    </row>
    <row r="148" spans="2:8" ht="56.25" customHeight="1" x14ac:dyDescent="0.25">
      <c r="B148" s="7"/>
      <c r="C148" s="7"/>
      <c r="D148" s="7"/>
      <c r="E148" s="7"/>
      <c r="F148" s="7"/>
      <c r="G148" s="22" t="s">
        <v>120</v>
      </c>
      <c r="H148" s="21" t="s">
        <v>121</v>
      </c>
    </row>
    <row r="149" spans="2:8" ht="16.5" customHeight="1" x14ac:dyDescent="0.25">
      <c r="B149" s="11">
        <f t="array" ref="B149:H149">Jours+22+DATE(Calendrier11ans,OptionCalendrier11mois,1)-WEEKDAY(DATE(Calendrier11ans,OptionCalendrier11mois,1),OptionJoursemaine)</f>
        <v>45250</v>
      </c>
      <c r="C149" s="11">
        <v>45251</v>
      </c>
      <c r="D149" s="11">
        <v>45252</v>
      </c>
      <c r="E149" s="11">
        <v>45253</v>
      </c>
      <c r="F149" s="11">
        <v>45254</v>
      </c>
      <c r="G149" s="11">
        <v>45255</v>
      </c>
      <c r="H149" s="12">
        <v>45256</v>
      </c>
    </row>
    <row r="150" spans="2:8" ht="56.25" customHeight="1" x14ac:dyDescent="0.25">
      <c r="B150" s="7"/>
      <c r="C150" s="7"/>
      <c r="D150" s="7"/>
      <c r="E150" s="7"/>
      <c r="F150" s="7"/>
      <c r="G150" s="22" t="s">
        <v>122</v>
      </c>
      <c r="H150" s="8" t="s">
        <v>105</v>
      </c>
    </row>
    <row r="151" spans="2:8" ht="16.5" customHeight="1" x14ac:dyDescent="0.25">
      <c r="B151" s="11">
        <f t="array" ref="B151:H151">Jours+29+DATE(Calendrier11ans,OptionCalendrier11mois,1)-WEEKDAY(DATE(Calendrier11ans,OptionCalendrier11mois,1),OptionJoursemaine)</f>
        <v>45257</v>
      </c>
      <c r="C151" s="11">
        <v>45258</v>
      </c>
      <c r="D151" s="11">
        <v>45259</v>
      </c>
      <c r="E151" s="11">
        <v>45260</v>
      </c>
      <c r="F151" s="11">
        <v>45261</v>
      </c>
      <c r="G151" s="11">
        <v>45262</v>
      </c>
      <c r="H151" s="12">
        <v>45263</v>
      </c>
    </row>
    <row r="152" spans="2:8" ht="57" customHeight="1" x14ac:dyDescent="0.25">
      <c r="B152" s="7"/>
      <c r="C152" s="7"/>
      <c r="D152" s="7"/>
      <c r="E152" s="7"/>
      <c r="F152" s="7"/>
      <c r="G152" s="7"/>
      <c r="H152" s="9"/>
    </row>
    <row r="153" spans="2:8" ht="16.5" customHeight="1" x14ac:dyDescent="0.25">
      <c r="B153" s="11">
        <f t="array" ref="B153:C153">Jours+36+DATE(Calendrier11ans,OptionCalendrier11mois,1)-WEEKDAY(DATE(Calendrier11ans,OptionCalendrier11mois,1),OptionJoursemaine)</f>
        <v>45264</v>
      </c>
      <c r="C153" s="11">
        <v>45265</v>
      </c>
      <c r="D153" s="25" t="s">
        <v>1</v>
      </c>
      <c r="E153" s="26"/>
      <c r="F153" s="26"/>
      <c r="G153" s="26"/>
      <c r="H153" s="26"/>
    </row>
    <row r="154" spans="2:8" ht="63.75" customHeight="1" x14ac:dyDescent="0.25">
      <c r="B154" s="7"/>
      <c r="C154" s="7"/>
      <c r="D154" s="24"/>
      <c r="E154" s="24"/>
      <c r="F154" s="24"/>
      <c r="G154" s="24"/>
      <c r="H154" s="24"/>
    </row>
    <row r="155" spans="2:8" ht="54" customHeight="1" x14ac:dyDescent="0.7">
      <c r="B155" s="1">
        <f>YEAR(DATE(Calendrier11ans,OptionCalendrier11mois+1,1))</f>
        <v>2023</v>
      </c>
      <c r="C155" s="27" t="str">
        <f>TEXT(DATE(Calendrier11ans,OptionCalendrier11mois+1,1),"mmmm")</f>
        <v>décembre</v>
      </c>
      <c r="D155" s="27"/>
      <c r="E155" s="27"/>
      <c r="F155" s="6"/>
      <c r="G155" s="6"/>
      <c r="H155" s="2"/>
    </row>
    <row r="156" spans="2:8" ht="14.25" customHeight="1" x14ac:dyDescent="0.25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25">
      <c r="B157" s="11">
        <f t="array" ref="B157:H157">Jours+1+DATE(Calendrier12ans,OptionCalendrier12mois,1)-WEEKDAY(DATE(Calendrier12ans,OptionCalendrier12mois,1),OptionJoursemaine)</f>
        <v>45257</v>
      </c>
      <c r="C157" s="11">
        <v>45258</v>
      </c>
      <c r="D157" s="11">
        <v>45259</v>
      </c>
      <c r="E157" s="11">
        <v>45260</v>
      </c>
      <c r="F157" s="11">
        <v>45261</v>
      </c>
      <c r="G157" s="11">
        <v>45262</v>
      </c>
      <c r="H157" s="12">
        <v>45263</v>
      </c>
    </row>
    <row r="158" spans="2:8" ht="56.25" customHeight="1" x14ac:dyDescent="0.25">
      <c r="B158" s="7"/>
      <c r="C158" s="7"/>
      <c r="D158" s="7"/>
      <c r="E158" s="7"/>
      <c r="F158" s="7"/>
      <c r="G158" s="7" t="s">
        <v>123</v>
      </c>
      <c r="H158" s="21" t="s">
        <v>124</v>
      </c>
    </row>
    <row r="159" spans="2:8" ht="16.5" customHeight="1" x14ac:dyDescent="0.25">
      <c r="B159" s="11">
        <f t="array" ref="B159:H159">Jours+8+DATE(Calendrier12ans,OptionCalendrier12mois,1)-WEEKDAY(DATE(Calendrier12ans,OptionCalendrier12mois,1),OptionJoursemaine)</f>
        <v>45264</v>
      </c>
      <c r="C159" s="11">
        <v>45265</v>
      </c>
      <c r="D159" s="11">
        <v>45266</v>
      </c>
      <c r="E159" s="11">
        <v>45267</v>
      </c>
      <c r="F159" s="11">
        <v>45268</v>
      </c>
      <c r="G159" s="11">
        <v>45269</v>
      </c>
      <c r="H159" s="12">
        <v>45270</v>
      </c>
    </row>
    <row r="160" spans="2:8" ht="56.25" customHeight="1" x14ac:dyDescent="0.25">
      <c r="B160" s="7"/>
      <c r="C160" s="7"/>
      <c r="D160" s="7"/>
      <c r="E160" s="7"/>
      <c r="F160" s="7"/>
      <c r="G160" s="7" t="s">
        <v>101</v>
      </c>
      <c r="H160" s="21" t="s">
        <v>125</v>
      </c>
    </row>
    <row r="161" spans="2:8" ht="16.5" customHeight="1" x14ac:dyDescent="0.25">
      <c r="B161" s="11">
        <f t="array" ref="B161:H161">Jours+15+DATE(Calendrier12ans,OptionCalendrier12mois,1)-WEEKDAY(DATE(Calendrier12ans,OptionCalendrier12mois,1),OptionJoursemaine)</f>
        <v>45271</v>
      </c>
      <c r="C161" s="11">
        <v>45272</v>
      </c>
      <c r="D161" s="11">
        <v>45273</v>
      </c>
      <c r="E161" s="11">
        <v>45274</v>
      </c>
      <c r="F161" s="11">
        <v>45275</v>
      </c>
      <c r="G161" s="11">
        <v>45276</v>
      </c>
      <c r="H161" s="12">
        <v>45277</v>
      </c>
    </row>
    <row r="162" spans="2:8" ht="56.25" customHeight="1" x14ac:dyDescent="0.25">
      <c r="B162" s="7"/>
      <c r="C162" s="7"/>
      <c r="D162" s="7"/>
      <c r="E162" s="7"/>
      <c r="F162" s="22" t="s">
        <v>126</v>
      </c>
      <c r="G162" s="22" t="s">
        <v>104</v>
      </c>
      <c r="H162" s="8" t="s">
        <v>101</v>
      </c>
    </row>
    <row r="163" spans="2:8" ht="16.5" customHeight="1" x14ac:dyDescent="0.25">
      <c r="B163" s="11">
        <f t="array" ref="B163:H163">Jours+22+DATE(Calendrier12ans,OptionCalendrier12mois,1)-WEEKDAY(DATE(Calendrier12ans,OptionCalendrier12mois,1),OptionJoursemaine)</f>
        <v>45278</v>
      </c>
      <c r="C163" s="11">
        <v>45279</v>
      </c>
      <c r="D163" s="11">
        <v>45280</v>
      </c>
      <c r="E163" s="11">
        <v>45281</v>
      </c>
      <c r="F163" s="11">
        <v>45282</v>
      </c>
      <c r="G163" s="11">
        <v>45283</v>
      </c>
      <c r="H163" s="12">
        <v>45284</v>
      </c>
    </row>
    <row r="164" spans="2:8" ht="56.25" customHeight="1" x14ac:dyDescent="0.25">
      <c r="B164" s="7"/>
      <c r="C164" s="7"/>
      <c r="D164" s="7" t="s">
        <v>102</v>
      </c>
      <c r="E164" s="7"/>
      <c r="F164" s="7"/>
      <c r="G164" s="7"/>
      <c r="H164" s="8"/>
    </row>
    <row r="165" spans="2:8" ht="16.5" customHeight="1" x14ac:dyDescent="0.25">
      <c r="B165" s="11">
        <f t="array" ref="B165:H165">Jours+29+DATE(Calendrier12ans,OptionCalendrier12mois,1)-WEEKDAY(DATE(Calendrier12ans,OptionCalendrier12mois,1),OptionJoursemaine)</f>
        <v>45285</v>
      </c>
      <c r="C165" s="11">
        <v>45286</v>
      </c>
      <c r="D165" s="11">
        <v>45287</v>
      </c>
      <c r="E165" s="11">
        <v>45288</v>
      </c>
      <c r="F165" s="11">
        <v>45289</v>
      </c>
      <c r="G165" s="11">
        <v>45290</v>
      </c>
      <c r="H165" s="12">
        <v>45291</v>
      </c>
    </row>
    <row r="166" spans="2:8" ht="57" customHeight="1" x14ac:dyDescent="0.25">
      <c r="B166" s="7"/>
      <c r="C166" s="7" t="s">
        <v>89</v>
      </c>
      <c r="D166" s="7" t="s">
        <v>89</v>
      </c>
      <c r="E166" s="7" t="s">
        <v>89</v>
      </c>
      <c r="F166" s="7" t="s">
        <v>89</v>
      </c>
      <c r="G166" s="7"/>
      <c r="H166" s="9"/>
    </row>
    <row r="167" spans="2:8" ht="16.5" customHeight="1" x14ac:dyDescent="0.25">
      <c r="B167" s="11">
        <f t="array" ref="B167:C167">Jours+36+DATE(Calendrier12ans,OptionCalendrier12mois,1)-WEEKDAY(DATE(Calendrier12ans,OptionCalendrier12mois,1),OptionJoursemaine)</f>
        <v>45292</v>
      </c>
      <c r="C167" s="11">
        <v>45293</v>
      </c>
      <c r="D167" s="25" t="s">
        <v>1</v>
      </c>
      <c r="E167" s="26"/>
      <c r="F167" s="26"/>
      <c r="G167" s="26"/>
      <c r="H167" s="26"/>
    </row>
    <row r="168" spans="2:8" ht="63.75" customHeight="1" x14ac:dyDescent="0.25">
      <c r="B168" s="7"/>
      <c r="C168" s="7"/>
      <c r="D168" s="24"/>
      <c r="E168" s="24"/>
      <c r="F168" s="24"/>
      <c r="G168" s="24"/>
      <c r="H168" s="24"/>
    </row>
  </sheetData>
  <mergeCells count="36"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</mergeCells>
  <conditionalFormatting sqref="B3:H3 B5:H5 B7:H7 B9:H9 B11:H11 B13:C13">
    <cfRule type="expression" dxfId="35" priority="12">
      <formula>MONTH(B3)&lt;&gt;OptionCalendrier1mois</formula>
    </cfRule>
  </conditionalFormatting>
  <conditionalFormatting sqref="B17:H17 B19:H19 B21:H21 B23:H23 B25:H25 B27:C27">
    <cfRule type="expression" dxfId="34" priority="11">
      <formula>MONTH(B17)&lt;&gt;OptionCalendrier2mois</formula>
    </cfRule>
  </conditionalFormatting>
  <conditionalFormatting sqref="B31:H31 B33:H33 B35:H35 B37:H37 B39:H39 B41:C41">
    <cfRule type="expression" dxfId="33" priority="10">
      <formula>MONTH(B31)&lt;&gt;OptionCalendrier3mois</formula>
    </cfRule>
  </conditionalFormatting>
  <conditionalFormatting sqref="B45:H45 B47:H47 B49:H49 B51:H51 B53:H53 B55:C55">
    <cfRule type="expression" dxfId="32" priority="9">
      <formula>MONTH(B45)&lt;&gt;OptionCalendrier4mois</formula>
    </cfRule>
  </conditionalFormatting>
  <conditionalFormatting sqref="B59:H59 B61:H61 B63:H63 B65:H65 B67:H67 B69:C69">
    <cfRule type="expression" dxfId="31" priority="8">
      <formula>MONTH(B59)&lt;&gt;OptionCalendrier5mois</formula>
    </cfRule>
  </conditionalFormatting>
  <conditionalFormatting sqref="B73:H73 B75:H75 B77:H77 B79:H79 B81:H81 B83:C83">
    <cfRule type="expression" dxfId="30" priority="7">
      <formula>MONTH(B73)&lt;&gt;OptionCalendrier6mois</formula>
    </cfRule>
  </conditionalFormatting>
  <conditionalFormatting sqref="B87:H87 B89:H89 B91:H91 B93:H93 B95:H95 B97:C97">
    <cfRule type="expression" dxfId="29" priority="6">
      <formula>MONTH(B87)&lt;&gt;OptionCalendrier7mois</formula>
    </cfRule>
  </conditionalFormatting>
  <conditionalFormatting sqref="B101:H101 B103:H103 B105:H105 B107:H107 B109:H109 B111:C111">
    <cfRule type="expression" dxfId="28" priority="5">
      <formula>MONTH(B101)&lt;&gt;OptionCalendrier8mois</formula>
    </cfRule>
  </conditionalFormatting>
  <conditionalFormatting sqref="B115:H115 B117:H117 B119:H119 B121:H121 B123:H123 B125:C125">
    <cfRule type="expression" dxfId="27" priority="4">
      <formula>MONTH(B115)&lt;&gt;OptionCalendrier9mois</formula>
    </cfRule>
  </conditionalFormatting>
  <conditionalFormatting sqref="B129:H129 B131:H131 B133:H133 B135:H135 B137:H137 B139:C139">
    <cfRule type="expression" dxfId="26" priority="3">
      <formula>MONTH(B129)&lt;&gt;OptionCalendrier10mois</formula>
    </cfRule>
  </conditionalFormatting>
  <conditionalFormatting sqref="B143:H143 B145:H145 B147:H147 B149:H149 B151:H151 B153:C153">
    <cfRule type="expression" dxfId="25" priority="2">
      <formula>MONTH(B143)&lt;&gt;OptionCalendrier11mois</formula>
    </cfRule>
  </conditionalFormatting>
  <conditionalFormatting sqref="B157:H157 B159:H159 B161:H161 B163:H163 B165:H165 B167:C167">
    <cfRule type="expression" dxfId="24" priority="1">
      <formula>MONTH(B157)&lt;&gt;OptionCalendrier12mois</formula>
    </cfRule>
  </conditionalFormatting>
  <dataValidations count="14">
    <dataValidation allowBlank="1" showInputMessage="1" prompt="Date" sqref="B3" xr:uid="{00000000-0002-0000-0200-000000000000}"/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200-000001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200-000002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200-000003000000}"/>
    <dataValidation allowBlank="1" showInputMessage="1" showErrorMessage="1" prompt="Entrez l’année dans cette cellule." sqref="B1" xr:uid="{00000000-0002-0000-0200-000004000000}"/>
    <dataValidation allowBlank="1" showInputMessage="1" prompt="Jour de la semaine déterminé automatiquement. Pour modifier les jours de la semaine, sélectionnez un autre jour de début de semaine dans la cellule B2." sqref="C2:H2 B16" xr:uid="{00000000-0002-0000-0200-000005000000}"/>
    <dataValidation allowBlank="1" showInputMessage="1" prompt="Ajoutez des notes quotidiennes ici." sqref="B4" xr:uid="{00000000-0002-0000-0200-000006000000}"/>
    <dataValidation allowBlank="1" showInputMessage="1" prompt="L’année civile est automatiquement mise à jour en fonction de l’année sélectionnée dans la cellule B1" sqref="B15" xr:uid="{00000000-0002-0000-0200-000007000000}"/>
    <dataValidation allowBlank="1" showInputMessage="1" prompt="Le mois civil est automatiquement mis à jour en fonction du mois sélectionné dans la cellule C1" sqref="C15:E15" xr:uid="{00000000-0002-0000-0200-000008000000}"/>
    <dataValidation allowBlank="1" showInputMessage="1" prompt="Entrez les notes mensuelles dans la cellule ci-dessous." sqref="D13:H13" xr:uid="{00000000-0002-0000-0200-000009000000}"/>
    <dataValidation allowBlank="1" showInputMessage="1" prompt="Entrez les notes mensuelles dans cette cellule." sqref="D14:H14" xr:uid="{00000000-0002-0000-0200-00000A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200-00000B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200-00000C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200-00000D000000}"/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fitToHeight="0" orientation="landscape" r:id="rId1"/>
  <headerFooter alignWithMargins="0">
    <oddHeader>&amp;CSALLE DES SPORTS PLANNING ANNUEL 2023&amp;RMAJ le 19/06/2023</oddHeader>
  </headerFooter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autoPageBreaks="0" fitToPage="1"/>
  </sheetPr>
  <dimension ref="A1:H168"/>
  <sheetViews>
    <sheetView showGridLines="0" topLeftCell="A91" zoomScaleNormal="100" workbookViewId="0">
      <selection activeCell="H106" sqref="H106"/>
    </sheetView>
  </sheetViews>
  <sheetFormatPr baseColWidth="10" defaultColWidth="8.85546875" defaultRowHeight="15" x14ac:dyDescent="0.25"/>
  <cols>
    <col min="1" max="1" width="2.140625" customWidth="1"/>
    <col min="2" max="2" width="18.28515625" customWidth="1"/>
    <col min="3" max="8" width="17.7109375" customWidth="1"/>
    <col min="9" max="9" width="2.5703125" customWidth="1"/>
    <col min="14" max="14" width="7.7109375" customWidth="1"/>
  </cols>
  <sheetData>
    <row r="1" spans="1:8" ht="54" customHeight="1" x14ac:dyDescent="0.7">
      <c r="A1" s="2"/>
      <c r="B1" s="1">
        <v>2024</v>
      </c>
      <c r="C1" s="27" t="s">
        <v>2</v>
      </c>
      <c r="D1" s="27"/>
      <c r="E1" s="27"/>
      <c r="F1" s="2"/>
      <c r="G1" s="2"/>
      <c r="H1" s="2"/>
    </row>
    <row r="2" spans="1:8" ht="14.25" customHeight="1" x14ac:dyDescent="0.25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25">
      <c r="B3" s="11">
        <f t="array" ref="B3:H3">Jours+1+DATE(Calendrier1an,OptionCalendrier1mois,1)-WEEKDAY(DATE(Calendrier1an,OptionCalendrier1mois,1),OptionJoursemaine)</f>
        <v>45292</v>
      </c>
      <c r="C3" s="11">
        <v>45293</v>
      </c>
      <c r="D3" s="11">
        <v>45294</v>
      </c>
      <c r="E3" s="11">
        <v>45295</v>
      </c>
      <c r="F3" s="11">
        <v>45296</v>
      </c>
      <c r="G3" s="11">
        <v>45297</v>
      </c>
      <c r="H3" s="12">
        <v>45298</v>
      </c>
    </row>
    <row r="4" spans="1:8" ht="56.25" customHeight="1" x14ac:dyDescent="0.25">
      <c r="B4" s="7"/>
      <c r="C4" s="7" t="s">
        <v>111</v>
      </c>
      <c r="D4" s="7" t="s">
        <v>111</v>
      </c>
      <c r="E4" s="7" t="s">
        <v>111</v>
      </c>
      <c r="F4" s="7" t="s">
        <v>111</v>
      </c>
      <c r="G4" s="22"/>
      <c r="H4" s="8"/>
    </row>
    <row r="5" spans="1:8" ht="16.5" customHeight="1" x14ac:dyDescent="0.25">
      <c r="B5" s="11">
        <f t="array" ref="B5:H5">Jours+8+DATE(Calendrier1an,OptionCalendrier1mois,1)-WEEKDAY(DATE(Calendrier1an,OptionCalendrier1mois,1),OptionJoursemaine)</f>
        <v>45299</v>
      </c>
      <c r="C5" s="11">
        <v>45300</v>
      </c>
      <c r="D5" s="11">
        <v>45301</v>
      </c>
      <c r="E5" s="11">
        <v>45302</v>
      </c>
      <c r="F5" s="11">
        <v>45303</v>
      </c>
      <c r="G5" s="11">
        <v>45304</v>
      </c>
      <c r="H5" s="12">
        <v>45305</v>
      </c>
    </row>
    <row r="6" spans="1:8" ht="56.25" customHeight="1" x14ac:dyDescent="0.25">
      <c r="B6" s="7"/>
      <c r="C6" s="7"/>
      <c r="D6" s="7"/>
      <c r="E6" s="7"/>
      <c r="F6" s="7"/>
      <c r="G6" s="7" t="s">
        <v>101</v>
      </c>
      <c r="H6" s="7" t="s">
        <v>101</v>
      </c>
    </row>
    <row r="7" spans="1:8" ht="16.5" customHeight="1" x14ac:dyDescent="0.25">
      <c r="B7" s="11">
        <f t="array" ref="B7:H7">Jours+15+DATE(Calendrier1an,OptionCalendrier1mois,1)-WEEKDAY(DATE(Calendrier1an,OptionCalendrier1mois,1),OptionJoursemaine)</f>
        <v>45306</v>
      </c>
      <c r="C7" s="11">
        <v>45307</v>
      </c>
      <c r="D7" s="11">
        <v>45308</v>
      </c>
      <c r="E7" s="11">
        <v>45309</v>
      </c>
      <c r="F7" s="11">
        <v>45310</v>
      </c>
      <c r="G7" s="11">
        <v>45311</v>
      </c>
      <c r="H7" s="12">
        <v>45312</v>
      </c>
    </row>
    <row r="8" spans="1:8" ht="56.25" customHeight="1" x14ac:dyDescent="0.25">
      <c r="B8" s="7"/>
      <c r="C8" s="7"/>
      <c r="D8" s="7"/>
      <c r="E8" s="7"/>
      <c r="F8" s="7"/>
      <c r="G8" s="22" t="s">
        <v>127</v>
      </c>
      <c r="H8" s="8" t="s">
        <v>103</v>
      </c>
    </row>
    <row r="9" spans="1:8" ht="16.5" customHeight="1" x14ac:dyDescent="0.25">
      <c r="B9" s="11">
        <f t="array" ref="B9:H9">Jours+22+DATE(Calendrier1an,OptionCalendrier1mois,1)-WEEKDAY(DATE(Calendrier1an,OptionCalendrier1mois,1),OptionJoursemaine)</f>
        <v>45313</v>
      </c>
      <c r="C9" s="11">
        <v>45314</v>
      </c>
      <c r="D9" s="11">
        <v>45315</v>
      </c>
      <c r="E9" s="11">
        <v>45316</v>
      </c>
      <c r="F9" s="11">
        <v>45317</v>
      </c>
      <c r="G9" s="11">
        <v>45318</v>
      </c>
      <c r="H9" s="12">
        <v>45319</v>
      </c>
    </row>
    <row r="10" spans="1:8" ht="56.25" customHeight="1" x14ac:dyDescent="0.25">
      <c r="B10" s="7"/>
      <c r="C10" s="7"/>
      <c r="D10" s="7"/>
      <c r="E10" s="7"/>
      <c r="F10" s="7"/>
      <c r="G10" s="22" t="s">
        <v>103</v>
      </c>
      <c r="H10" s="23" t="s">
        <v>128</v>
      </c>
    </row>
    <row r="11" spans="1:8" ht="16.5" customHeight="1" x14ac:dyDescent="0.25">
      <c r="B11" s="11">
        <f t="array" ref="B11:H11">Jours+29+DATE(Calendrier1an,OptionCalendrier1mois,1)-WEEKDAY(DATE(Calendrier1an,OptionCalendrier1mois,1),OptionJoursemaine)</f>
        <v>45320</v>
      </c>
      <c r="C11" s="11">
        <v>45321</v>
      </c>
      <c r="D11" s="11">
        <v>45322</v>
      </c>
      <c r="E11" s="11">
        <v>45323</v>
      </c>
      <c r="F11" s="11">
        <v>45324</v>
      </c>
      <c r="G11" s="11">
        <v>45325</v>
      </c>
      <c r="H11" s="12">
        <v>45326</v>
      </c>
    </row>
    <row r="12" spans="1:8" ht="57" customHeight="1" x14ac:dyDescent="0.25">
      <c r="B12" s="7"/>
      <c r="C12" s="7"/>
      <c r="D12" s="7"/>
      <c r="E12" s="7"/>
      <c r="F12" s="7"/>
      <c r="G12" s="7"/>
      <c r="H12" s="8"/>
    </row>
    <row r="13" spans="1:8" ht="16.5" customHeight="1" x14ac:dyDescent="0.25">
      <c r="B13" s="11">
        <f t="array" ref="B13:C13">Jours+36+DATE(Calendrier1an,OptionCalendrier1mois,1)-WEEKDAY(DATE(Calendrier1an,OptionCalendrier1mois,1),OptionJoursemaine)</f>
        <v>45327</v>
      </c>
      <c r="C13" s="11">
        <v>45328</v>
      </c>
      <c r="D13" s="28" t="s">
        <v>1</v>
      </c>
      <c r="E13" s="28"/>
      <c r="F13" s="28"/>
      <c r="G13" s="28"/>
      <c r="H13" s="28"/>
    </row>
    <row r="14" spans="1:8" ht="63.75" customHeight="1" x14ac:dyDescent="0.25">
      <c r="B14" s="7"/>
      <c r="C14" s="7"/>
      <c r="D14" s="24"/>
      <c r="E14" s="24"/>
      <c r="F14" s="24"/>
      <c r="G14" s="24"/>
      <c r="H14" s="24"/>
    </row>
    <row r="15" spans="1:8" ht="54" customHeight="1" x14ac:dyDescent="0.7">
      <c r="A15" s="2"/>
      <c r="B15" s="1">
        <f>YEAR(DATE(Calendrier1an,OptionCalendrier1mois+1,1))</f>
        <v>2024</v>
      </c>
      <c r="C15" s="27" t="str">
        <f>TEXT(DATE(Calendrier1an,OptionCalendrier1mois+1,1),"mmmm")</f>
        <v>février</v>
      </c>
      <c r="D15" s="27"/>
      <c r="E15" s="27"/>
      <c r="F15" s="6"/>
      <c r="G15" s="6"/>
      <c r="H15" s="2"/>
    </row>
    <row r="16" spans="1:8" ht="14.25" customHeight="1" x14ac:dyDescent="0.25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25">
      <c r="B17" s="11">
        <f t="array" ref="B17:H17">Jours+1+DATE(Calendrier2ans,OptionCalendrier2mois,1)-WEEKDAY(DATE(Calendrier2ans,OptionCalendrier2mois,1),OptionJoursemaine)</f>
        <v>45320</v>
      </c>
      <c r="C17" s="11">
        <v>45321</v>
      </c>
      <c r="D17" s="11">
        <v>45322</v>
      </c>
      <c r="E17" s="11">
        <v>45323</v>
      </c>
      <c r="F17" s="11">
        <v>45324</v>
      </c>
      <c r="G17" s="11">
        <v>45325</v>
      </c>
      <c r="H17" s="12">
        <v>45326</v>
      </c>
    </row>
    <row r="18" spans="1:8" ht="56.25" customHeight="1" x14ac:dyDescent="0.25">
      <c r="B18" s="7"/>
      <c r="C18" s="7"/>
      <c r="D18" s="7"/>
      <c r="E18" s="7"/>
      <c r="F18" s="7"/>
      <c r="G18" s="7" t="s">
        <v>103</v>
      </c>
      <c r="H18" s="8" t="s">
        <v>103</v>
      </c>
    </row>
    <row r="19" spans="1:8" ht="16.5" customHeight="1" x14ac:dyDescent="0.25">
      <c r="B19" s="11">
        <f t="array" ref="B19:H19">Jours+8+DATE(Calendrier2ans,OptionCalendrier2mois,1)-WEEKDAY(DATE(Calendrier2ans,OptionCalendrier2mois,1),OptionJoursemaine)</f>
        <v>45327</v>
      </c>
      <c r="C19" s="11">
        <v>45328</v>
      </c>
      <c r="D19" s="11">
        <v>45329</v>
      </c>
      <c r="E19" s="11">
        <v>45330</v>
      </c>
      <c r="F19" s="11">
        <v>45331</v>
      </c>
      <c r="G19" s="11">
        <v>45332</v>
      </c>
      <c r="H19" s="12">
        <v>45333</v>
      </c>
    </row>
    <row r="20" spans="1:8" ht="56.25" customHeight="1" x14ac:dyDescent="0.25">
      <c r="B20" s="7"/>
      <c r="C20" s="7"/>
      <c r="D20" s="7"/>
      <c r="E20" s="7"/>
      <c r="F20" s="7"/>
      <c r="G20" s="22" t="s">
        <v>129</v>
      </c>
      <c r="H20" s="8" t="s">
        <v>103</v>
      </c>
    </row>
    <row r="21" spans="1:8" ht="16.5" customHeight="1" x14ac:dyDescent="0.25">
      <c r="B21" s="11">
        <f t="array" ref="B21:H21">Jours+15+DATE(Calendrier2ans,OptionCalendrier2mois,1)-WEEKDAY(DATE(Calendrier2ans,OptionCalendrier2mois,1),OptionJoursemaine)</f>
        <v>45334</v>
      </c>
      <c r="C21" s="11">
        <v>45335</v>
      </c>
      <c r="D21" s="11">
        <v>45336</v>
      </c>
      <c r="E21" s="11">
        <v>45337</v>
      </c>
      <c r="F21" s="11">
        <v>45338</v>
      </c>
      <c r="G21" s="11">
        <v>45339</v>
      </c>
      <c r="H21" s="12">
        <v>45340</v>
      </c>
    </row>
    <row r="22" spans="1:8" ht="56.25" customHeight="1" x14ac:dyDescent="0.25">
      <c r="B22" s="7"/>
      <c r="C22" s="7"/>
      <c r="D22" s="7"/>
      <c r="E22" s="7"/>
      <c r="F22" s="7"/>
      <c r="G22" s="22" t="s">
        <v>130</v>
      </c>
      <c r="H22" s="22" t="s">
        <v>91</v>
      </c>
    </row>
    <row r="23" spans="1:8" ht="16.5" customHeight="1" x14ac:dyDescent="0.25">
      <c r="B23" s="11">
        <f t="array" ref="B23:H23">Jours+22+DATE(Calendrier2ans,OptionCalendrier2mois,1)-WEEKDAY(DATE(Calendrier2ans,OptionCalendrier2mois,1),OptionJoursemaine)</f>
        <v>45341</v>
      </c>
      <c r="C23" s="11">
        <v>45342</v>
      </c>
      <c r="D23" s="11">
        <v>45343</v>
      </c>
      <c r="E23" s="11">
        <v>45344</v>
      </c>
      <c r="F23" s="11">
        <v>45345</v>
      </c>
      <c r="G23" s="11">
        <v>45346</v>
      </c>
      <c r="H23" s="12">
        <v>45347</v>
      </c>
    </row>
    <row r="24" spans="1:8" ht="56.25" customHeight="1" x14ac:dyDescent="0.25">
      <c r="B24" s="7"/>
      <c r="C24" s="7"/>
      <c r="D24" s="7"/>
      <c r="E24" s="7"/>
      <c r="F24" s="7"/>
      <c r="G24" s="22" t="s">
        <v>145</v>
      </c>
      <c r="H24" s="8" t="s">
        <v>103</v>
      </c>
    </row>
    <row r="25" spans="1:8" ht="16.5" customHeight="1" x14ac:dyDescent="0.25">
      <c r="B25" s="11">
        <f t="array" ref="B25:H25">Jours+29+DATE(Calendrier2ans,OptionCalendrier2mois,1)-WEEKDAY(DATE(Calendrier2ans,OptionCalendrier2mois,1),OptionJoursemaine)</f>
        <v>45348</v>
      </c>
      <c r="C25" s="11">
        <v>45349</v>
      </c>
      <c r="D25" s="11">
        <v>45350</v>
      </c>
      <c r="E25" s="11">
        <v>45351</v>
      </c>
      <c r="F25" s="11">
        <v>45352</v>
      </c>
      <c r="G25" s="11">
        <v>45353</v>
      </c>
      <c r="H25" s="12">
        <v>45354</v>
      </c>
    </row>
    <row r="26" spans="1:8" ht="57" customHeight="1" x14ac:dyDescent="0.25">
      <c r="B26" s="22" t="s">
        <v>131</v>
      </c>
      <c r="C26" s="7" t="s">
        <v>90</v>
      </c>
      <c r="D26" s="7" t="s">
        <v>90</v>
      </c>
      <c r="E26" s="7" t="s">
        <v>90</v>
      </c>
      <c r="F26" s="7"/>
      <c r="G26" s="7"/>
      <c r="H26" s="9"/>
    </row>
    <row r="27" spans="1:8" ht="16.5" customHeight="1" x14ac:dyDescent="0.25">
      <c r="B27" s="11">
        <f t="array" ref="B27:C27">Jours+36+DATE(Calendrier2ans,OptionCalendrier2mois,1)-WEEKDAY(DATE(Calendrier2ans,OptionCalendrier2mois,1),OptionJoursemaine)</f>
        <v>45355</v>
      </c>
      <c r="C27" s="11">
        <v>45356</v>
      </c>
      <c r="D27" s="26" t="s">
        <v>1</v>
      </c>
      <c r="E27" s="26"/>
      <c r="F27" s="26"/>
      <c r="G27" s="26"/>
      <c r="H27" s="26"/>
    </row>
    <row r="28" spans="1:8" ht="63.75" customHeight="1" x14ac:dyDescent="0.25">
      <c r="B28" s="7"/>
      <c r="C28" s="7"/>
      <c r="D28" s="24"/>
      <c r="E28" s="24"/>
      <c r="F28" s="24"/>
      <c r="G28" s="24"/>
      <c r="H28" s="24"/>
    </row>
    <row r="29" spans="1:8" ht="54" customHeight="1" x14ac:dyDescent="0.7">
      <c r="A29" s="2"/>
      <c r="B29" s="1">
        <f>YEAR(DATE(Calendrier2ans,OptionCalendrier2mois+1,1))</f>
        <v>2024</v>
      </c>
      <c r="C29" s="27" t="str">
        <f>TEXT(DATE(Calendrier2ans,OptionCalendrier2mois+1,1),"mmmm")</f>
        <v>mars</v>
      </c>
      <c r="D29" s="27"/>
      <c r="E29" s="27"/>
      <c r="F29" s="6"/>
      <c r="G29" s="6"/>
      <c r="H29" s="2"/>
    </row>
    <row r="30" spans="1:8" ht="14.25" customHeight="1" x14ac:dyDescent="0.25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25">
      <c r="B31" s="11">
        <f t="array" ref="B31:H31">Jours+1+DATE(Calendrier3ans,OptionCalendrier3mois,1)-WEEKDAY(DATE(Calendrier3ans,OptionCalendrier3mois,1),OptionJoursemaine)</f>
        <v>45348</v>
      </c>
      <c r="C31" s="11">
        <v>45349</v>
      </c>
      <c r="D31" s="11">
        <v>45350</v>
      </c>
      <c r="E31" s="11">
        <v>45351</v>
      </c>
      <c r="F31" s="11">
        <v>45352</v>
      </c>
      <c r="G31" s="11">
        <v>45353</v>
      </c>
      <c r="H31" s="12">
        <v>45354</v>
      </c>
    </row>
    <row r="32" spans="1:8" ht="56.25" customHeight="1" x14ac:dyDescent="0.25">
      <c r="B32" s="7"/>
      <c r="C32" s="7"/>
      <c r="D32" s="7"/>
      <c r="E32" s="7"/>
      <c r="F32" s="7" t="s">
        <v>90</v>
      </c>
      <c r="G32" s="22"/>
      <c r="H32" s="8"/>
    </row>
    <row r="33" spans="1:8" ht="16.5" customHeight="1" x14ac:dyDescent="0.25">
      <c r="B33" s="11">
        <f t="array" ref="B33:H33">Jours+8+DATE(Calendrier3ans,OptionCalendrier3mois,1)-WEEKDAY(DATE(Calendrier3ans,OptionCalendrier3mois,1),OptionJoursemaine)</f>
        <v>45355</v>
      </c>
      <c r="C33" s="11">
        <v>45356</v>
      </c>
      <c r="D33" s="11">
        <v>45357</v>
      </c>
      <c r="E33" s="11">
        <v>45358</v>
      </c>
      <c r="F33" s="11">
        <v>45359</v>
      </c>
      <c r="G33" s="11">
        <v>45360</v>
      </c>
      <c r="H33" s="12">
        <v>45361</v>
      </c>
    </row>
    <row r="34" spans="1:8" ht="56.25" customHeight="1" x14ac:dyDescent="0.25">
      <c r="B34" s="7" t="s">
        <v>106</v>
      </c>
      <c r="C34" s="7" t="s">
        <v>106</v>
      </c>
      <c r="D34" s="7" t="s">
        <v>106</v>
      </c>
      <c r="E34" s="7" t="s">
        <v>106</v>
      </c>
      <c r="F34" s="7" t="s">
        <v>106</v>
      </c>
      <c r="G34" s="7" t="s">
        <v>132</v>
      </c>
      <c r="H34" s="8" t="s">
        <v>133</v>
      </c>
    </row>
    <row r="35" spans="1:8" ht="16.5" customHeight="1" x14ac:dyDescent="0.25">
      <c r="B35" s="11">
        <f t="array" ref="B35:H35">Jours+15+DATE(Calendrier3ans,OptionCalendrier3mois,1)-WEEKDAY(DATE(Calendrier3ans,OptionCalendrier3mois,1),OptionJoursemaine)</f>
        <v>45362</v>
      </c>
      <c r="C35" s="11">
        <v>45363</v>
      </c>
      <c r="D35" s="11">
        <v>45364</v>
      </c>
      <c r="E35" s="11">
        <v>45365</v>
      </c>
      <c r="F35" s="11">
        <v>45366</v>
      </c>
      <c r="G35" s="11">
        <v>45367</v>
      </c>
      <c r="H35" s="12">
        <v>45368</v>
      </c>
    </row>
    <row r="36" spans="1:8" ht="56.25" customHeight="1" x14ac:dyDescent="0.25">
      <c r="B36" s="7"/>
      <c r="C36" s="7"/>
      <c r="D36" s="7"/>
      <c r="E36" s="7"/>
      <c r="F36" s="7"/>
      <c r="G36" s="22" t="s">
        <v>134</v>
      </c>
      <c r="H36" s="21" t="s">
        <v>135</v>
      </c>
    </row>
    <row r="37" spans="1:8" ht="16.5" customHeight="1" x14ac:dyDescent="0.25">
      <c r="B37" s="11">
        <f t="array" ref="B37:H37">Jours+22+DATE(Calendrier3ans,OptionCalendrier3mois,1)-WEEKDAY(DATE(Calendrier3ans,OptionCalendrier3mois,1),OptionJoursemaine)</f>
        <v>45369</v>
      </c>
      <c r="C37" s="11">
        <v>45370</v>
      </c>
      <c r="D37" s="11">
        <v>45371</v>
      </c>
      <c r="E37" s="11">
        <v>45372</v>
      </c>
      <c r="F37" s="11">
        <v>45373</v>
      </c>
      <c r="G37" s="11">
        <v>45374</v>
      </c>
      <c r="H37" s="12">
        <v>45375</v>
      </c>
    </row>
    <row r="38" spans="1:8" ht="56.25" customHeight="1" x14ac:dyDescent="0.25">
      <c r="B38" s="7"/>
      <c r="C38" s="7"/>
      <c r="D38" s="7"/>
      <c r="E38" s="7"/>
      <c r="F38" s="7"/>
      <c r="G38" s="22" t="s">
        <v>94</v>
      </c>
      <c r="H38" s="8" t="s">
        <v>101</v>
      </c>
    </row>
    <row r="39" spans="1:8" ht="16.5" customHeight="1" x14ac:dyDescent="0.25">
      <c r="B39" s="11">
        <f t="array" ref="B39:H39">Jours+29+DATE(Calendrier3ans,OptionCalendrier3mois,1)-WEEKDAY(DATE(Calendrier3ans,OptionCalendrier3mois,1),OptionJoursemaine)</f>
        <v>45376</v>
      </c>
      <c r="C39" s="11">
        <v>45377</v>
      </c>
      <c r="D39" s="11">
        <v>45378</v>
      </c>
      <c r="E39" s="11">
        <v>45379</v>
      </c>
      <c r="F39" s="11">
        <v>45380</v>
      </c>
      <c r="G39" s="11">
        <v>45381</v>
      </c>
      <c r="H39" s="12">
        <v>45382</v>
      </c>
    </row>
    <row r="40" spans="1:8" ht="57" customHeight="1" x14ac:dyDescent="0.25">
      <c r="B40" s="7"/>
      <c r="C40" s="7"/>
      <c r="D40" s="7"/>
      <c r="E40" s="7"/>
      <c r="F40" s="7"/>
      <c r="G40" s="7" t="s">
        <v>101</v>
      </c>
      <c r="H40" s="9" t="s">
        <v>101</v>
      </c>
    </row>
    <row r="41" spans="1:8" ht="16.5" customHeight="1" x14ac:dyDescent="0.25">
      <c r="B41" s="11">
        <f t="array" ref="B41:C41">Jours+36+DATE(Calendrier3ans,OptionCalendrier3mois,1)-WEEKDAY(DATE(Calendrier3ans,OptionCalendrier3mois,1),OptionJoursemaine)</f>
        <v>45383</v>
      </c>
      <c r="C41" s="11">
        <v>45384</v>
      </c>
      <c r="D41" s="26" t="s">
        <v>1</v>
      </c>
      <c r="E41" s="26"/>
      <c r="F41" s="26"/>
      <c r="G41" s="26"/>
      <c r="H41" s="26"/>
    </row>
    <row r="42" spans="1:8" ht="63.75" customHeight="1" x14ac:dyDescent="0.25">
      <c r="B42" s="7"/>
      <c r="C42" s="7"/>
      <c r="D42" s="24"/>
      <c r="E42" s="24"/>
      <c r="F42" s="24"/>
      <c r="G42" s="24"/>
      <c r="H42" s="24"/>
    </row>
    <row r="43" spans="1:8" ht="54" customHeight="1" x14ac:dyDescent="0.7">
      <c r="A43" s="2"/>
      <c r="B43" s="1">
        <f>YEAR(DATE(Calendrier3ans,OptionCalendrier3mois+1,1))</f>
        <v>2024</v>
      </c>
      <c r="C43" s="27" t="str">
        <f>TEXT(DATE(Calendrier3ans,OptionCalendrier3mois+1,1),"mmmm")</f>
        <v>avril</v>
      </c>
      <c r="D43" s="27"/>
      <c r="E43" s="27"/>
      <c r="F43" s="6"/>
      <c r="G43" s="6"/>
      <c r="H43" s="2"/>
    </row>
    <row r="44" spans="1:8" ht="14.25" customHeight="1" x14ac:dyDescent="0.25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25">
      <c r="B45" s="11">
        <f t="array" ref="B45:H45">Jours+1+DATE(Calendrier4ans,OptionCalendrier4mois,1)-WEEKDAY(DATE(Calendrier4ans,OptionCalendrier4mois,1),OptionJoursemaine)</f>
        <v>45383</v>
      </c>
      <c r="C45" s="11">
        <v>45384</v>
      </c>
      <c r="D45" s="11">
        <v>45385</v>
      </c>
      <c r="E45" s="11">
        <v>45386</v>
      </c>
      <c r="F45" s="11">
        <v>45387</v>
      </c>
      <c r="G45" s="11">
        <v>45388</v>
      </c>
      <c r="H45" s="12">
        <v>45389</v>
      </c>
    </row>
    <row r="46" spans="1:8" ht="56.25" customHeight="1" x14ac:dyDescent="0.25">
      <c r="B46" s="7"/>
      <c r="C46" s="7"/>
      <c r="D46" s="7"/>
      <c r="E46" s="7"/>
      <c r="F46" s="7" t="s">
        <v>85</v>
      </c>
      <c r="G46" s="22" t="s">
        <v>136</v>
      </c>
      <c r="H46" s="21" t="s">
        <v>137</v>
      </c>
    </row>
    <row r="47" spans="1:8" ht="16.5" customHeight="1" x14ac:dyDescent="0.25">
      <c r="B47" s="11">
        <f t="array" ref="B47:H47">Jours+8+DATE(Calendrier4ans,OptionCalendrier4mois,1)-WEEKDAY(DATE(Calendrier4ans,OptionCalendrier4mois,1),OptionJoursemaine)</f>
        <v>45390</v>
      </c>
      <c r="C47" s="11">
        <v>45391</v>
      </c>
      <c r="D47" s="11">
        <v>45392</v>
      </c>
      <c r="E47" s="11">
        <v>45393</v>
      </c>
      <c r="F47" s="11">
        <v>45394</v>
      </c>
      <c r="G47" s="11">
        <v>45395</v>
      </c>
      <c r="H47" s="12">
        <v>45396</v>
      </c>
    </row>
    <row r="48" spans="1:8" ht="56.25" customHeight="1" x14ac:dyDescent="0.25">
      <c r="B48" s="7"/>
      <c r="C48" s="7"/>
      <c r="D48" s="7"/>
      <c r="E48" s="7"/>
      <c r="F48" s="7"/>
      <c r="G48" s="7" t="s">
        <v>101</v>
      </c>
      <c r="H48" s="8" t="s">
        <v>101</v>
      </c>
    </row>
    <row r="49" spans="1:8" ht="16.5" customHeight="1" x14ac:dyDescent="0.25">
      <c r="B49" s="11">
        <f t="array" ref="B49:H49">Jours+15+DATE(Calendrier4ans,OptionCalendrier4mois,1)-WEEKDAY(DATE(Calendrier4ans,OptionCalendrier4mois,1),OptionJoursemaine)</f>
        <v>45397</v>
      </c>
      <c r="C49" s="11">
        <v>45398</v>
      </c>
      <c r="D49" s="11">
        <v>45399</v>
      </c>
      <c r="E49" s="11">
        <v>45400</v>
      </c>
      <c r="F49" s="11">
        <v>45401</v>
      </c>
      <c r="G49" s="11">
        <v>45402</v>
      </c>
      <c r="H49" s="12">
        <v>45403</v>
      </c>
    </row>
    <row r="50" spans="1:8" ht="56.25" customHeight="1" x14ac:dyDescent="0.25">
      <c r="B50" s="7"/>
      <c r="C50" s="7"/>
      <c r="D50" s="7"/>
      <c r="E50" s="7"/>
      <c r="F50" s="7"/>
      <c r="G50" s="22" t="s">
        <v>138</v>
      </c>
      <c r="H50" s="7" t="s">
        <v>139</v>
      </c>
    </row>
    <row r="51" spans="1:8" ht="16.5" customHeight="1" x14ac:dyDescent="0.25">
      <c r="B51" s="11">
        <f t="array" ref="B51:H51">Jours+22+DATE(Calendrier4ans,OptionCalendrier4mois,1)-WEEKDAY(DATE(Calendrier4ans,OptionCalendrier4mois,1),OptionJoursemaine)</f>
        <v>45404</v>
      </c>
      <c r="C51" s="11">
        <v>45405</v>
      </c>
      <c r="D51" s="11">
        <v>45406</v>
      </c>
      <c r="E51" s="11">
        <v>45407</v>
      </c>
      <c r="F51" s="11">
        <v>45408</v>
      </c>
      <c r="G51" s="11">
        <v>45409</v>
      </c>
      <c r="H51" s="12">
        <v>45410</v>
      </c>
    </row>
    <row r="52" spans="1:8" ht="56.25" customHeight="1" x14ac:dyDescent="0.25">
      <c r="B52" s="22" t="s">
        <v>131</v>
      </c>
      <c r="C52" s="22" t="s">
        <v>131</v>
      </c>
      <c r="D52" s="22" t="s">
        <v>131</v>
      </c>
      <c r="E52" s="22" t="s">
        <v>131</v>
      </c>
      <c r="F52" s="22" t="s">
        <v>131</v>
      </c>
      <c r="G52" s="22"/>
      <c r="H52" s="8"/>
    </row>
    <row r="53" spans="1:8" ht="16.5" customHeight="1" x14ac:dyDescent="0.25">
      <c r="B53" s="11">
        <f t="array" ref="B53:H53">Jours+29+DATE(Calendrier4ans,OptionCalendrier4mois,1)-WEEKDAY(DATE(Calendrier4ans,OptionCalendrier4mois,1),OptionJoursemaine)</f>
        <v>45411</v>
      </c>
      <c r="C53" s="11">
        <v>45412</v>
      </c>
      <c r="D53" s="11">
        <v>45413</v>
      </c>
      <c r="E53" s="11">
        <v>45414</v>
      </c>
      <c r="F53" s="11">
        <v>45415</v>
      </c>
      <c r="G53" s="11">
        <v>45416</v>
      </c>
      <c r="H53" s="12">
        <v>45417</v>
      </c>
    </row>
    <row r="54" spans="1:8" ht="57" customHeight="1" x14ac:dyDescent="0.25">
      <c r="B54" s="7" t="s">
        <v>107</v>
      </c>
      <c r="C54" s="7" t="s">
        <v>107</v>
      </c>
      <c r="D54" s="7"/>
      <c r="E54" s="7"/>
      <c r="F54" s="7"/>
      <c r="G54" s="7"/>
      <c r="H54" s="9"/>
    </row>
    <row r="55" spans="1:8" ht="16.5" customHeight="1" x14ac:dyDescent="0.25">
      <c r="B55" s="11">
        <f t="array" ref="B55:C55">Jours+36+DATE(Calendrier4ans,OptionCalendrier4mois,1)-WEEKDAY(DATE(Calendrier4ans,OptionCalendrier4mois,1),OptionJoursemaine)</f>
        <v>45418</v>
      </c>
      <c r="C55" s="11">
        <v>45419</v>
      </c>
      <c r="D55" s="25" t="s">
        <v>1</v>
      </c>
      <c r="E55" s="26"/>
      <c r="F55" s="26"/>
      <c r="G55" s="26"/>
      <c r="H55" s="26"/>
    </row>
    <row r="56" spans="1:8" ht="63.75" customHeight="1" x14ac:dyDescent="0.25">
      <c r="B56" s="7"/>
      <c r="C56" s="7"/>
      <c r="D56" s="24"/>
      <c r="E56" s="24"/>
      <c r="F56" s="24"/>
      <c r="G56" s="24"/>
      <c r="H56" s="24"/>
    </row>
    <row r="57" spans="1:8" ht="54" customHeight="1" x14ac:dyDescent="0.7">
      <c r="A57" s="2"/>
      <c r="B57" s="1">
        <f>YEAR(DATE(Calendrier4ans,OptionCalendrier4mois+1,1))</f>
        <v>2024</v>
      </c>
      <c r="C57" s="27" t="str">
        <f>TEXT(DATE(Calendrier4ans,OptionCalendrier4mois+1,1),"mmmm")</f>
        <v>mai</v>
      </c>
      <c r="D57" s="27"/>
      <c r="E57" s="27"/>
      <c r="F57" s="6"/>
      <c r="G57" s="6"/>
      <c r="H57" s="2"/>
    </row>
    <row r="58" spans="1:8" ht="14.25" customHeight="1" x14ac:dyDescent="0.25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25">
      <c r="B59" s="11">
        <f t="array" ref="B59:H59">Jours+1+DATE(Calendrier5ans,OptionCalendrier5mois,1)-WEEKDAY(DATE(Calendrier5ans,OptionCalendrier5mois,1),OptionJoursemaine)</f>
        <v>45411</v>
      </c>
      <c r="C59" s="11">
        <v>45412</v>
      </c>
      <c r="D59" s="11">
        <v>45413</v>
      </c>
      <c r="E59" s="11">
        <v>45414</v>
      </c>
      <c r="F59" s="11">
        <v>45415</v>
      </c>
      <c r="G59" s="11">
        <v>45416</v>
      </c>
      <c r="H59" s="12">
        <v>45417</v>
      </c>
    </row>
    <row r="60" spans="1:8" ht="56.25" customHeight="1" x14ac:dyDescent="0.25">
      <c r="B60" s="7"/>
      <c r="C60" s="7"/>
      <c r="D60" s="7" t="s">
        <v>107</v>
      </c>
      <c r="E60" s="7" t="s">
        <v>107</v>
      </c>
      <c r="F60" s="7" t="s">
        <v>107</v>
      </c>
      <c r="G60" s="22"/>
      <c r="H60" s="8"/>
    </row>
    <row r="61" spans="1:8" ht="16.5" customHeight="1" x14ac:dyDescent="0.25">
      <c r="B61" s="11">
        <f t="array" ref="B61:H61">Jours+8+DATE(Calendrier5ans,OptionCalendrier5mois,1)-WEEKDAY(DATE(Calendrier5ans,OptionCalendrier5mois,1),OptionJoursemaine)</f>
        <v>45418</v>
      </c>
      <c r="C61" s="11">
        <v>45419</v>
      </c>
      <c r="D61" s="11">
        <v>45420</v>
      </c>
      <c r="E61" s="11">
        <v>45421</v>
      </c>
      <c r="F61" s="11">
        <v>45422</v>
      </c>
      <c r="G61" s="11">
        <v>45423</v>
      </c>
      <c r="H61" s="12">
        <v>45424</v>
      </c>
    </row>
    <row r="62" spans="1:8" ht="56.25" customHeight="1" x14ac:dyDescent="0.25">
      <c r="B62" s="7"/>
      <c r="C62" s="7"/>
      <c r="D62" s="22" t="s">
        <v>88</v>
      </c>
      <c r="E62" s="7" t="s">
        <v>95</v>
      </c>
      <c r="F62" s="7"/>
      <c r="G62" s="7" t="s">
        <v>101</v>
      </c>
      <c r="H62" s="8" t="s">
        <v>103</v>
      </c>
    </row>
    <row r="63" spans="1:8" ht="16.5" customHeight="1" x14ac:dyDescent="0.25">
      <c r="B63" s="11">
        <f t="array" ref="B63:H63">Jours+15+DATE(Calendrier5ans,OptionCalendrier5mois,1)-WEEKDAY(DATE(Calendrier5ans,OptionCalendrier5mois,1),OptionJoursemaine)</f>
        <v>45425</v>
      </c>
      <c r="C63" s="11">
        <v>45426</v>
      </c>
      <c r="D63" s="11">
        <v>45427</v>
      </c>
      <c r="E63" s="11">
        <v>45428</v>
      </c>
      <c r="F63" s="11">
        <v>45429</v>
      </c>
      <c r="G63" s="11">
        <v>45430</v>
      </c>
      <c r="H63" s="12">
        <v>45431</v>
      </c>
    </row>
    <row r="64" spans="1:8" ht="56.25" customHeight="1" x14ac:dyDescent="0.25">
      <c r="B64" s="7"/>
      <c r="C64" s="7"/>
      <c r="D64" s="7"/>
      <c r="E64" s="7"/>
      <c r="F64" s="7"/>
      <c r="G64" s="7" t="s">
        <v>101</v>
      </c>
      <c r="H64" s="8" t="s">
        <v>108</v>
      </c>
    </row>
    <row r="65" spans="1:8" ht="16.5" customHeight="1" x14ac:dyDescent="0.25">
      <c r="B65" s="11">
        <f t="array" ref="B65:H65">Jours+22+DATE(Calendrier5ans,OptionCalendrier5mois,1)-WEEKDAY(DATE(Calendrier5ans,OptionCalendrier5mois,1),OptionJoursemaine)</f>
        <v>45432</v>
      </c>
      <c r="C65" s="11">
        <v>45433</v>
      </c>
      <c r="D65" s="11">
        <v>45434</v>
      </c>
      <c r="E65" s="11">
        <v>45435</v>
      </c>
      <c r="F65" s="11">
        <v>45436</v>
      </c>
      <c r="G65" s="11">
        <v>45437</v>
      </c>
      <c r="H65" s="12">
        <v>45438</v>
      </c>
    </row>
    <row r="66" spans="1:8" ht="56.25" customHeight="1" x14ac:dyDescent="0.25">
      <c r="B66" s="7" t="s">
        <v>144</v>
      </c>
      <c r="C66" s="7"/>
      <c r="D66" s="7"/>
      <c r="E66" s="7"/>
      <c r="F66" s="7"/>
      <c r="G66" s="7" t="s">
        <v>101</v>
      </c>
      <c r="H66" s="8" t="s">
        <v>103</v>
      </c>
    </row>
    <row r="67" spans="1:8" ht="16.5" customHeight="1" x14ac:dyDescent="0.25">
      <c r="B67" s="11">
        <f t="array" ref="B67:H67">Jours+29+DATE(Calendrier5ans,OptionCalendrier5mois,1)-WEEKDAY(DATE(Calendrier5ans,OptionCalendrier5mois,1),OptionJoursemaine)</f>
        <v>45439</v>
      </c>
      <c r="C67" s="11">
        <v>45440</v>
      </c>
      <c r="D67" s="11">
        <v>45441</v>
      </c>
      <c r="E67" s="11">
        <v>45442</v>
      </c>
      <c r="F67" s="11">
        <v>45443</v>
      </c>
      <c r="G67" s="11">
        <v>45444</v>
      </c>
      <c r="H67" s="12">
        <v>45445</v>
      </c>
    </row>
    <row r="68" spans="1:8" ht="57" customHeight="1" x14ac:dyDescent="0.25">
      <c r="B68" s="7"/>
      <c r="C68" s="7"/>
      <c r="D68" s="7"/>
      <c r="E68" s="7"/>
      <c r="F68" s="19"/>
      <c r="G68" s="7"/>
      <c r="H68" s="9"/>
    </row>
    <row r="69" spans="1:8" ht="16.5" customHeight="1" x14ac:dyDescent="0.25">
      <c r="B69" s="11">
        <f t="array" ref="B69:C69">Jours+36+DATE(Calendrier5ans,OptionCalendrier5mois,1)-WEEKDAY(DATE(Calendrier5ans,OptionCalendrier5mois,1),OptionJoursemaine)</f>
        <v>45446</v>
      </c>
      <c r="C69" s="11">
        <v>45447</v>
      </c>
      <c r="D69" s="25" t="s">
        <v>1</v>
      </c>
      <c r="E69" s="26"/>
      <c r="F69" s="26"/>
      <c r="G69" s="26"/>
      <c r="H69" s="26"/>
    </row>
    <row r="70" spans="1:8" ht="63.75" customHeight="1" x14ac:dyDescent="0.25">
      <c r="B70" s="7"/>
      <c r="C70" s="7"/>
      <c r="D70" s="24"/>
      <c r="E70" s="24"/>
      <c r="F70" s="24"/>
      <c r="G70" s="24"/>
      <c r="H70" s="24"/>
    </row>
    <row r="71" spans="1:8" ht="54" customHeight="1" x14ac:dyDescent="0.7">
      <c r="A71" s="2"/>
      <c r="B71" s="1">
        <f>YEAR(DATE(Calendrier5ans,OptionCalendrier5mois+1,1))</f>
        <v>2024</v>
      </c>
      <c r="C71" s="27" t="str">
        <f>TEXT(DATE(Calendrier5ans,OptionCalendrier5mois+1,1),"mmmm")</f>
        <v>juin</v>
      </c>
      <c r="D71" s="27"/>
      <c r="E71" s="27"/>
      <c r="F71" s="6"/>
      <c r="G71" s="6"/>
      <c r="H71" s="2"/>
    </row>
    <row r="72" spans="1:8" ht="14.25" customHeight="1" x14ac:dyDescent="0.25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25">
      <c r="B73" s="11">
        <f t="array" ref="B73:H73">Jours+1+DATE(Calendrier6ans,OptionCalendrier6mois,1)-WEEKDAY(DATE(Calendrier6ans,OptionCalendrier6mois,1),OptionJoursemaine)</f>
        <v>45439</v>
      </c>
      <c r="C73" s="11">
        <v>45440</v>
      </c>
      <c r="D73" s="11">
        <v>45441</v>
      </c>
      <c r="E73" s="11">
        <v>45442</v>
      </c>
      <c r="F73" s="11">
        <v>45443</v>
      </c>
      <c r="G73" s="11">
        <v>45444</v>
      </c>
      <c r="H73" s="12">
        <v>45445</v>
      </c>
    </row>
    <row r="74" spans="1:8" ht="56.25" customHeight="1" x14ac:dyDescent="0.25">
      <c r="B74" s="7"/>
      <c r="C74" s="7"/>
      <c r="D74" s="7"/>
      <c r="E74" s="7"/>
      <c r="F74" s="7"/>
      <c r="G74" s="7" t="s">
        <v>101</v>
      </c>
      <c r="H74" s="8" t="s">
        <v>101</v>
      </c>
    </row>
    <row r="75" spans="1:8" ht="16.5" customHeight="1" x14ac:dyDescent="0.25">
      <c r="B75" s="11">
        <f t="array" ref="B75:H75">Jours+8+DATE(Calendrier6ans,OptionCalendrier6mois,1)-WEEKDAY(DATE(Calendrier6ans,OptionCalendrier6mois,1),OptionJoursemaine)</f>
        <v>45446</v>
      </c>
      <c r="C75" s="11">
        <v>45447</v>
      </c>
      <c r="D75" s="11">
        <v>45448</v>
      </c>
      <c r="E75" s="11">
        <v>45449</v>
      </c>
      <c r="F75" s="11">
        <v>45450</v>
      </c>
      <c r="G75" s="11">
        <v>45451</v>
      </c>
      <c r="H75" s="12">
        <v>45452</v>
      </c>
    </row>
    <row r="76" spans="1:8" ht="56.25" customHeight="1" x14ac:dyDescent="0.25">
      <c r="B76" s="7"/>
      <c r="C76" s="7"/>
      <c r="D76" s="7"/>
      <c r="E76" s="7"/>
      <c r="F76" s="7" t="s">
        <v>146</v>
      </c>
      <c r="G76" s="22" t="s">
        <v>147</v>
      </c>
      <c r="H76" s="8" t="s">
        <v>147</v>
      </c>
    </row>
    <row r="77" spans="1:8" ht="16.5" customHeight="1" x14ac:dyDescent="0.25">
      <c r="B77" s="11">
        <f t="array" ref="B77:H77">Jours+15+DATE(Calendrier6ans,OptionCalendrier6mois,1)-WEEKDAY(DATE(Calendrier6ans,OptionCalendrier6mois,1),OptionJoursemaine)</f>
        <v>45453</v>
      </c>
      <c r="C77" s="11">
        <v>45454</v>
      </c>
      <c r="D77" s="11">
        <v>45455</v>
      </c>
      <c r="E77" s="11">
        <v>45456</v>
      </c>
      <c r="F77" s="11">
        <v>45457</v>
      </c>
      <c r="G77" s="11">
        <v>45458</v>
      </c>
      <c r="H77" s="12">
        <v>45459</v>
      </c>
    </row>
    <row r="78" spans="1:8" ht="56.25" customHeight="1" x14ac:dyDescent="0.25">
      <c r="B78" s="7"/>
      <c r="C78" s="7"/>
      <c r="D78" s="7"/>
      <c r="E78" s="7"/>
      <c r="F78" s="7"/>
      <c r="G78" s="7" t="s">
        <v>101</v>
      </c>
      <c r="H78" s="8" t="s">
        <v>101</v>
      </c>
    </row>
    <row r="79" spans="1:8" ht="16.5" customHeight="1" x14ac:dyDescent="0.25">
      <c r="B79" s="11">
        <f t="array" ref="B79:H79">Jours+22+DATE(Calendrier6ans,OptionCalendrier6mois,1)-WEEKDAY(DATE(Calendrier6ans,OptionCalendrier6mois,1),OptionJoursemaine)</f>
        <v>45460</v>
      </c>
      <c r="C79" s="11">
        <v>45461</v>
      </c>
      <c r="D79" s="11">
        <v>45462</v>
      </c>
      <c r="E79" s="11">
        <v>45463</v>
      </c>
      <c r="F79" s="11">
        <v>45464</v>
      </c>
      <c r="G79" s="11">
        <v>45465</v>
      </c>
      <c r="H79" s="12">
        <v>45466</v>
      </c>
    </row>
    <row r="80" spans="1:8" ht="56.25" customHeight="1" x14ac:dyDescent="0.25">
      <c r="B80" s="7"/>
      <c r="C80" s="7"/>
      <c r="D80" s="7" t="s">
        <v>110</v>
      </c>
      <c r="E80" s="7"/>
      <c r="F80" s="7"/>
      <c r="G80" s="7" t="s">
        <v>84</v>
      </c>
      <c r="H80" s="8" t="s">
        <v>86</v>
      </c>
    </row>
    <row r="81" spans="1:8" ht="16.5" customHeight="1" x14ac:dyDescent="0.25">
      <c r="B81" s="11">
        <f t="array" ref="B81:H81">Jours+29+DATE(Calendrier6ans,OptionCalendrier6mois,1)-WEEKDAY(DATE(Calendrier6ans,OptionCalendrier6mois,1),OptionJoursemaine)</f>
        <v>45467</v>
      </c>
      <c r="C81" s="11">
        <v>45468</v>
      </c>
      <c r="D81" s="11">
        <v>45469</v>
      </c>
      <c r="E81" s="11">
        <v>45470</v>
      </c>
      <c r="F81" s="11">
        <v>45471</v>
      </c>
      <c r="G81" s="11">
        <v>45472</v>
      </c>
      <c r="H81" s="12">
        <v>45473</v>
      </c>
    </row>
    <row r="82" spans="1:8" ht="57" customHeight="1" x14ac:dyDescent="0.25">
      <c r="B82" s="7"/>
      <c r="C82" s="7"/>
      <c r="D82" s="7" t="s">
        <v>143</v>
      </c>
      <c r="E82" s="7"/>
      <c r="F82" s="7" t="s">
        <v>109</v>
      </c>
      <c r="G82" s="7" t="s">
        <v>140</v>
      </c>
      <c r="H82" s="9" t="s">
        <v>141</v>
      </c>
    </row>
    <row r="83" spans="1:8" ht="16.5" customHeight="1" x14ac:dyDescent="0.25">
      <c r="B83" s="11">
        <f t="array" ref="B83:C83">Jours+36+DATE(Calendrier6ans,OptionCalendrier6mois,1)-WEEKDAY(DATE(Calendrier6ans,OptionCalendrier6mois,1),OptionJoursemaine)</f>
        <v>45474</v>
      </c>
      <c r="C83" s="11">
        <v>45475</v>
      </c>
      <c r="D83" s="25" t="s">
        <v>1</v>
      </c>
      <c r="E83" s="26"/>
      <c r="F83" s="26"/>
      <c r="G83" s="26"/>
      <c r="H83" s="26"/>
    </row>
    <row r="84" spans="1:8" ht="63.75" customHeight="1" x14ac:dyDescent="0.25">
      <c r="B84" s="7"/>
      <c r="C84" s="7"/>
      <c r="D84" s="24"/>
      <c r="E84" s="24"/>
      <c r="F84" s="24"/>
      <c r="G84" s="24"/>
      <c r="H84" s="24"/>
    </row>
    <row r="85" spans="1:8" ht="54" customHeight="1" x14ac:dyDescent="0.7">
      <c r="A85" s="2"/>
      <c r="B85" s="1">
        <f>YEAR(DATE(Calendrier6ans,OptionCalendrier6mois+1,1))</f>
        <v>2024</v>
      </c>
      <c r="C85" s="27" t="str">
        <f>TEXT(DATE(Calendrier6ans,OptionCalendrier6mois+1,1),"mmmm")</f>
        <v>juillet</v>
      </c>
      <c r="D85" s="27"/>
      <c r="E85" s="27"/>
      <c r="F85" s="6"/>
      <c r="G85" s="6"/>
      <c r="H85" s="2"/>
    </row>
    <row r="86" spans="1:8" ht="14.25" customHeight="1" x14ac:dyDescent="0.25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25">
      <c r="B87" s="11">
        <f t="array" ref="B87:H87">Jours+1+DATE(Calendrier7ans,OptionCalendrier7mois,1)-WEEKDAY(DATE(Calendrier7ans,OptionCalendrier7mois,1),OptionJoursemaine)</f>
        <v>45474</v>
      </c>
      <c r="C87" s="11">
        <v>45475</v>
      </c>
      <c r="D87" s="11">
        <v>45476</v>
      </c>
      <c r="E87" s="11">
        <v>45477</v>
      </c>
      <c r="F87" s="11">
        <v>45478</v>
      </c>
      <c r="G87" s="11">
        <v>45479</v>
      </c>
      <c r="H87" s="12">
        <v>45480</v>
      </c>
    </row>
    <row r="88" spans="1:8" ht="56.25" customHeight="1" x14ac:dyDescent="0.25">
      <c r="B88" s="7"/>
      <c r="C88" s="7"/>
      <c r="D88" s="7"/>
      <c r="E88" s="7"/>
      <c r="F88" s="7"/>
      <c r="G88" s="7"/>
      <c r="H88" s="8"/>
    </row>
    <row r="89" spans="1:8" ht="16.5" customHeight="1" x14ac:dyDescent="0.25">
      <c r="B89" s="11">
        <f t="array" ref="B89:H89">Jours+8+DATE(Calendrier7ans,OptionCalendrier7mois,1)-WEEKDAY(DATE(Calendrier7ans,OptionCalendrier7mois,1),OptionJoursemaine)</f>
        <v>45481</v>
      </c>
      <c r="C89" s="11">
        <v>45482</v>
      </c>
      <c r="D89" s="11">
        <v>45483</v>
      </c>
      <c r="E89" s="11">
        <v>45484</v>
      </c>
      <c r="F89" s="11">
        <v>45485</v>
      </c>
      <c r="G89" s="11">
        <v>45486</v>
      </c>
      <c r="H89" s="12">
        <v>45487</v>
      </c>
    </row>
    <row r="90" spans="1:8" ht="56.25" customHeight="1" x14ac:dyDescent="0.25">
      <c r="B90" s="7"/>
      <c r="C90" s="7"/>
      <c r="D90" s="7"/>
      <c r="E90" s="7"/>
      <c r="F90" s="7"/>
      <c r="G90" s="7" t="s">
        <v>142</v>
      </c>
      <c r="H90" s="8" t="s">
        <v>86</v>
      </c>
    </row>
    <row r="91" spans="1:8" ht="16.5" customHeight="1" x14ac:dyDescent="0.25">
      <c r="B91" s="11">
        <f t="array" ref="B91:H91">Jours+15+DATE(Calendrier7ans,OptionCalendrier7mois,1)-WEEKDAY(DATE(Calendrier7ans,OptionCalendrier7mois,1),OptionJoursemaine)</f>
        <v>45488</v>
      </c>
      <c r="C91" s="11">
        <v>45489</v>
      </c>
      <c r="D91" s="11">
        <v>45490</v>
      </c>
      <c r="E91" s="11">
        <v>45491</v>
      </c>
      <c r="F91" s="11">
        <v>45492</v>
      </c>
      <c r="G91" s="11">
        <v>45493</v>
      </c>
      <c r="H91" s="12">
        <v>45494</v>
      </c>
    </row>
    <row r="92" spans="1:8" ht="56.25" customHeight="1" x14ac:dyDescent="0.25">
      <c r="B92" s="7"/>
      <c r="C92" s="7"/>
      <c r="D92" s="7"/>
      <c r="E92" s="7"/>
      <c r="F92" s="7"/>
      <c r="G92" s="7"/>
      <c r="H92" s="8"/>
    </row>
    <row r="93" spans="1:8" ht="16.5" customHeight="1" x14ac:dyDescent="0.25">
      <c r="B93" s="11">
        <f t="array" ref="B93:H93">Jours+22+DATE(Calendrier7ans,OptionCalendrier7mois,1)-WEEKDAY(DATE(Calendrier7ans,OptionCalendrier7mois,1),OptionJoursemaine)</f>
        <v>45495</v>
      </c>
      <c r="C93" s="11">
        <v>45496</v>
      </c>
      <c r="D93" s="11">
        <v>45497</v>
      </c>
      <c r="E93" s="11">
        <v>45498</v>
      </c>
      <c r="F93" s="11">
        <v>45499</v>
      </c>
      <c r="G93" s="11">
        <v>45500</v>
      </c>
      <c r="H93" s="12">
        <v>45501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1">
        <f t="array" ref="B95:H95">Jours+29+DATE(Calendrier7ans,OptionCalendrier7mois,1)-WEEKDAY(DATE(Calendrier7ans,OptionCalendrier7mois,1),OptionJoursemaine)</f>
        <v>45502</v>
      </c>
      <c r="C95" s="11">
        <v>45503</v>
      </c>
      <c r="D95" s="11">
        <v>45504</v>
      </c>
      <c r="E95" s="11">
        <v>45505</v>
      </c>
      <c r="F95" s="11">
        <v>45506</v>
      </c>
      <c r="G95" s="11">
        <v>45507</v>
      </c>
      <c r="H95" s="12">
        <v>45508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8" ht="16.5" customHeight="1" x14ac:dyDescent="0.25">
      <c r="B97" s="11">
        <f t="array" ref="B97:C97">Jours+36+DATE(Calendrier7ans,OptionCalendrier7mois,1)-WEEKDAY(DATE(Calendrier7ans,OptionCalendrier7mois,1),OptionJoursemaine)</f>
        <v>45509</v>
      </c>
      <c r="C97" s="11">
        <v>45510</v>
      </c>
      <c r="D97" s="25" t="s">
        <v>1</v>
      </c>
      <c r="E97" s="26"/>
      <c r="F97" s="26"/>
      <c r="G97" s="26"/>
      <c r="H97" s="26"/>
    </row>
    <row r="98" spans="1:8" ht="63.75" customHeight="1" x14ac:dyDescent="0.25">
      <c r="B98" s="7"/>
      <c r="C98" s="7"/>
      <c r="D98" s="24"/>
      <c r="E98" s="24"/>
      <c r="F98" s="24"/>
      <c r="G98" s="24"/>
      <c r="H98" s="24"/>
    </row>
    <row r="99" spans="1:8" ht="54" customHeight="1" x14ac:dyDescent="0.7">
      <c r="A99" s="2"/>
      <c r="B99" s="1">
        <f>YEAR(DATE(Calendrier7ans,OptionCalendrier7mois+1,1))</f>
        <v>2024</v>
      </c>
      <c r="C99" s="27" t="str">
        <f>TEXT(DATE(Calendrier7ans,OptionCalendrier7mois+1,1),"mmmm")</f>
        <v>août</v>
      </c>
      <c r="D99" s="27"/>
      <c r="E99" s="27"/>
      <c r="F99" s="6"/>
      <c r="G99" s="6"/>
      <c r="H99" s="2"/>
    </row>
    <row r="100" spans="1:8" ht="14.25" customHeight="1" x14ac:dyDescent="0.25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25">
      <c r="B101" s="11">
        <f t="array" ref="B101:H101">Jours+1+DATE(Calendrier8ans,OptionCalendrier8mois,1)-WEEKDAY(DATE(Calendrier8ans,OptionCalendrier8mois,1),OptionJoursemaine)</f>
        <v>45502</v>
      </c>
      <c r="C101" s="11">
        <v>45503</v>
      </c>
      <c r="D101" s="11">
        <v>45504</v>
      </c>
      <c r="E101" s="11">
        <v>45505</v>
      </c>
      <c r="F101" s="11">
        <v>45506</v>
      </c>
      <c r="G101" s="11">
        <v>45507</v>
      </c>
      <c r="H101" s="12">
        <v>45508</v>
      </c>
    </row>
    <row r="102" spans="1:8" ht="56.25" customHeight="1" x14ac:dyDescent="0.25">
      <c r="B102" s="7"/>
      <c r="C102" s="7"/>
      <c r="D102" s="7"/>
      <c r="E102" s="7"/>
      <c r="F102" s="7"/>
      <c r="G102" s="7"/>
      <c r="H102" s="8"/>
    </row>
    <row r="103" spans="1:8" ht="16.5" customHeight="1" x14ac:dyDescent="0.25">
      <c r="B103" s="11">
        <f t="array" ref="B103:H103">Jours+8+DATE(Calendrier8ans,OptionCalendrier8mois,1)-WEEKDAY(DATE(Calendrier8ans,OptionCalendrier8mois,1),OptionJoursemaine)</f>
        <v>45509</v>
      </c>
      <c r="C103" s="11">
        <v>45510</v>
      </c>
      <c r="D103" s="11">
        <v>45511</v>
      </c>
      <c r="E103" s="11">
        <v>45512</v>
      </c>
      <c r="F103" s="11">
        <v>45513</v>
      </c>
      <c r="G103" s="11">
        <v>45514</v>
      </c>
      <c r="H103" s="12">
        <v>45515</v>
      </c>
    </row>
    <row r="104" spans="1:8" ht="56.25" customHeight="1" x14ac:dyDescent="0.25">
      <c r="B104" s="7"/>
      <c r="C104" s="7"/>
      <c r="D104" s="7"/>
      <c r="E104" s="7"/>
      <c r="F104" s="7"/>
      <c r="G104" s="7"/>
      <c r="H104" s="8"/>
    </row>
    <row r="105" spans="1:8" ht="16.5" customHeight="1" x14ac:dyDescent="0.25">
      <c r="B105" s="11">
        <f t="array" ref="B105:H105">Jours+15+DATE(Calendrier8ans,OptionCalendrier8mois,1)-WEEKDAY(DATE(Calendrier8ans,OptionCalendrier8mois,1),OptionJoursemaine)</f>
        <v>45516</v>
      </c>
      <c r="C105" s="11">
        <v>45517</v>
      </c>
      <c r="D105" s="11">
        <v>45518</v>
      </c>
      <c r="E105" s="11">
        <v>45519</v>
      </c>
      <c r="F105" s="11">
        <v>45520</v>
      </c>
      <c r="G105" s="11">
        <v>45521</v>
      </c>
      <c r="H105" s="12">
        <v>45522</v>
      </c>
    </row>
    <row r="106" spans="1:8" ht="56.25" customHeight="1" x14ac:dyDescent="0.25">
      <c r="B106" s="7"/>
      <c r="C106" s="7"/>
      <c r="D106" s="7"/>
      <c r="E106" s="7"/>
      <c r="F106" s="7"/>
      <c r="G106" s="7"/>
      <c r="H106" s="8" t="s">
        <v>86</v>
      </c>
    </row>
    <row r="107" spans="1:8" ht="16.5" customHeight="1" x14ac:dyDescent="0.25">
      <c r="B107" s="11">
        <f t="array" ref="B107:H107">Jours+22+DATE(Calendrier8ans,OptionCalendrier8mois,1)-WEEKDAY(DATE(Calendrier8ans,OptionCalendrier8mois,1),OptionJoursemaine)</f>
        <v>45523</v>
      </c>
      <c r="C107" s="11">
        <v>45524</v>
      </c>
      <c r="D107" s="11">
        <v>45525</v>
      </c>
      <c r="E107" s="11">
        <v>45526</v>
      </c>
      <c r="F107" s="11">
        <v>45527</v>
      </c>
      <c r="G107" s="11">
        <v>45528</v>
      </c>
      <c r="H107" s="12">
        <v>45529</v>
      </c>
    </row>
    <row r="108" spans="1:8" ht="56.25" customHeight="1" x14ac:dyDescent="0.25">
      <c r="B108" s="7"/>
      <c r="C108" s="7"/>
      <c r="D108" s="7"/>
      <c r="E108" s="7"/>
      <c r="F108" s="7"/>
      <c r="G108" s="7"/>
      <c r="H108" s="8" t="s">
        <v>86</v>
      </c>
    </row>
    <row r="109" spans="1:8" ht="16.5" customHeight="1" x14ac:dyDescent="0.25">
      <c r="B109" s="11">
        <f t="array" ref="B109:H109">Jours+29+DATE(Calendrier8ans,OptionCalendrier8mois,1)-WEEKDAY(DATE(Calendrier8ans,OptionCalendrier8mois,1),OptionJoursemaine)</f>
        <v>45530</v>
      </c>
      <c r="C109" s="11">
        <v>45531</v>
      </c>
      <c r="D109" s="11">
        <v>45532</v>
      </c>
      <c r="E109" s="11">
        <v>45533</v>
      </c>
      <c r="F109" s="11">
        <v>45534</v>
      </c>
      <c r="G109" s="11">
        <v>45535</v>
      </c>
      <c r="H109" s="12">
        <v>45536</v>
      </c>
    </row>
    <row r="110" spans="1:8" ht="57" customHeight="1" x14ac:dyDescent="0.25">
      <c r="B110" s="7"/>
      <c r="C110" s="7"/>
      <c r="D110" s="7"/>
      <c r="E110" s="7"/>
      <c r="F110" s="7"/>
      <c r="G110" s="7"/>
      <c r="H110" s="9"/>
    </row>
    <row r="111" spans="1:8" ht="16.5" customHeight="1" x14ac:dyDescent="0.25">
      <c r="B111" s="11">
        <f t="array" ref="B111:C111">Jours+36+DATE(Calendrier8ans,OptionCalendrier8mois,1)-WEEKDAY(DATE(Calendrier8ans,OptionCalendrier8mois,1),OptionJoursemaine)</f>
        <v>45537</v>
      </c>
      <c r="C111" s="11">
        <v>45538</v>
      </c>
      <c r="D111" s="25" t="s">
        <v>1</v>
      </c>
      <c r="E111" s="26"/>
      <c r="F111" s="26"/>
      <c r="G111" s="26"/>
      <c r="H111" s="26"/>
    </row>
    <row r="112" spans="1:8" ht="63.75" customHeight="1" x14ac:dyDescent="0.25">
      <c r="B112" s="7"/>
      <c r="C112" s="7"/>
      <c r="D112" s="24"/>
      <c r="E112" s="24"/>
      <c r="F112" s="24"/>
      <c r="G112" s="24"/>
      <c r="H112" s="24"/>
    </row>
    <row r="113" spans="1:8" ht="54" customHeight="1" x14ac:dyDescent="0.7">
      <c r="A113" s="2"/>
      <c r="B113" s="1">
        <f>YEAR(DATE(Calendrier8ans,OptionCalendrier8mois+1,1))</f>
        <v>2024</v>
      </c>
      <c r="C113" s="27" t="str">
        <f>TEXT(DATE(Calendrier8ans,OptionCalendrier8mois+1,1),"mmmm")</f>
        <v>septembre</v>
      </c>
      <c r="D113" s="27"/>
      <c r="E113" s="27"/>
      <c r="F113" s="6"/>
      <c r="G113" s="6"/>
      <c r="H113" s="2"/>
    </row>
    <row r="114" spans="1:8" ht="14.25" customHeight="1" x14ac:dyDescent="0.25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25">
      <c r="B115" s="11">
        <f t="array" ref="B115:H115">Jours+1+DATE(Calendrier9ans,OptionCalendrier9mois,1)-WEEKDAY(DATE(Calendrier9ans,OptionCalendrier9mois,1),OptionJoursemaine)</f>
        <v>45530</v>
      </c>
      <c r="C115" s="11">
        <v>45531</v>
      </c>
      <c r="D115" s="11">
        <v>45532</v>
      </c>
      <c r="E115" s="11">
        <v>45533</v>
      </c>
      <c r="F115" s="11">
        <v>45534</v>
      </c>
      <c r="G115" s="11">
        <v>45535</v>
      </c>
      <c r="H115" s="12">
        <v>45536</v>
      </c>
    </row>
    <row r="116" spans="1:8" ht="56.25" customHeight="1" x14ac:dyDescent="0.25">
      <c r="B116" s="7"/>
      <c r="C116" s="7"/>
      <c r="D116" s="7"/>
      <c r="E116" s="7"/>
      <c r="F116" s="7"/>
      <c r="G116" s="7"/>
      <c r="H116" s="8"/>
    </row>
    <row r="117" spans="1:8" ht="16.5" customHeight="1" x14ac:dyDescent="0.25">
      <c r="B117" s="11">
        <f t="array" ref="B117:H117">Jours+8+DATE(Calendrier9ans,OptionCalendrier9mois,1)-WEEKDAY(DATE(Calendrier9ans,OptionCalendrier9mois,1),OptionJoursemaine)</f>
        <v>45537</v>
      </c>
      <c r="C117" s="11">
        <v>45538</v>
      </c>
      <c r="D117" s="11">
        <v>45539</v>
      </c>
      <c r="E117" s="11">
        <v>45540</v>
      </c>
      <c r="F117" s="11">
        <v>45541</v>
      </c>
      <c r="G117" s="11">
        <v>45542</v>
      </c>
      <c r="H117" s="12">
        <v>45543</v>
      </c>
    </row>
    <row r="118" spans="1:8" ht="56.25" customHeight="1" x14ac:dyDescent="0.25">
      <c r="B118" s="7"/>
      <c r="C118" s="7"/>
      <c r="D118" s="7"/>
      <c r="E118" s="7"/>
      <c r="F118" s="7"/>
      <c r="G118" s="7"/>
      <c r="H118" s="8"/>
    </row>
    <row r="119" spans="1:8" ht="16.5" customHeight="1" x14ac:dyDescent="0.25">
      <c r="B119" s="11">
        <f t="array" ref="B119:H119">Jours+15+DATE(Calendrier9ans,OptionCalendrier9mois,1)-WEEKDAY(DATE(Calendrier9ans,OptionCalendrier9mois,1),OptionJoursemaine)</f>
        <v>45544</v>
      </c>
      <c r="C119" s="11">
        <v>45545</v>
      </c>
      <c r="D119" s="11">
        <v>45546</v>
      </c>
      <c r="E119" s="11">
        <v>45547</v>
      </c>
      <c r="F119" s="11">
        <v>45548</v>
      </c>
      <c r="G119" s="11">
        <v>45549</v>
      </c>
      <c r="H119" s="12">
        <v>45550</v>
      </c>
    </row>
    <row r="120" spans="1:8" ht="56.25" customHeight="1" x14ac:dyDescent="0.25">
      <c r="B120" s="7"/>
      <c r="C120" s="7"/>
      <c r="D120" s="7" t="s">
        <v>166</v>
      </c>
      <c r="E120" s="7"/>
      <c r="F120" s="7"/>
      <c r="G120" s="7"/>
      <c r="H120" s="8" t="s">
        <v>149</v>
      </c>
    </row>
    <row r="121" spans="1:8" ht="16.5" customHeight="1" x14ac:dyDescent="0.25">
      <c r="B121" s="11">
        <f t="array" ref="B121:H121">Jours+22+DATE(Calendrier9ans,OptionCalendrier9mois,1)-WEEKDAY(DATE(Calendrier9ans,OptionCalendrier9mois,1),OptionJoursemaine)</f>
        <v>45551</v>
      </c>
      <c r="C121" s="11">
        <v>45552</v>
      </c>
      <c r="D121" s="11">
        <v>45553</v>
      </c>
      <c r="E121" s="11">
        <v>45554</v>
      </c>
      <c r="F121" s="11">
        <v>45555</v>
      </c>
      <c r="G121" s="11">
        <v>45556</v>
      </c>
      <c r="H121" s="12">
        <v>45557</v>
      </c>
    </row>
    <row r="122" spans="1:8" ht="56.25" customHeight="1" x14ac:dyDescent="0.25">
      <c r="B122" s="7"/>
      <c r="C122" s="7"/>
      <c r="D122" s="7"/>
      <c r="E122" s="7"/>
      <c r="F122" s="7"/>
      <c r="G122" s="7" t="s">
        <v>167</v>
      </c>
      <c r="H122" s="7" t="s">
        <v>167</v>
      </c>
    </row>
    <row r="123" spans="1:8" ht="16.5" customHeight="1" x14ac:dyDescent="0.25">
      <c r="B123" s="11">
        <f t="array" ref="B123:H123">Jours+29+DATE(Calendrier9ans,OptionCalendrier9mois,1)-WEEKDAY(DATE(Calendrier9ans,OptionCalendrier9mois,1),OptionJoursemaine)</f>
        <v>45558</v>
      </c>
      <c r="C123" s="11">
        <v>45559</v>
      </c>
      <c r="D123" s="11">
        <v>45560</v>
      </c>
      <c r="E123" s="11">
        <v>45561</v>
      </c>
      <c r="F123" s="11">
        <v>45562</v>
      </c>
      <c r="G123" s="11">
        <v>45563</v>
      </c>
      <c r="H123" s="12">
        <v>45564</v>
      </c>
    </row>
    <row r="124" spans="1:8" ht="57" customHeight="1" x14ac:dyDescent="0.25">
      <c r="B124" s="7"/>
      <c r="C124" s="7"/>
      <c r="D124" s="7"/>
      <c r="E124" s="7"/>
      <c r="F124" s="7"/>
      <c r="G124" s="22" t="s">
        <v>182</v>
      </c>
      <c r="H124" s="22" t="s">
        <v>182</v>
      </c>
    </row>
    <row r="125" spans="1:8" ht="16.5" customHeight="1" x14ac:dyDescent="0.25">
      <c r="B125" s="11">
        <f t="array" ref="B125:C125">Jours+36+DATE(Calendrier9ans,OptionCalendrier9mois,1)-WEEKDAY(DATE(Calendrier9ans,OptionCalendrier9mois,1),OptionJoursemaine)</f>
        <v>45565</v>
      </c>
      <c r="C125" s="11">
        <v>45566</v>
      </c>
      <c r="D125" s="25" t="s">
        <v>1</v>
      </c>
      <c r="E125" s="26"/>
      <c r="F125" s="26"/>
      <c r="G125" s="26"/>
      <c r="H125" s="26"/>
    </row>
    <row r="126" spans="1:8" ht="63.75" customHeight="1" x14ac:dyDescent="0.25">
      <c r="B126" s="7"/>
      <c r="C126" s="7"/>
      <c r="D126" s="24"/>
      <c r="E126" s="24"/>
      <c r="F126" s="24"/>
      <c r="G126" s="24"/>
      <c r="H126" s="24"/>
    </row>
    <row r="127" spans="1:8" ht="54" customHeight="1" x14ac:dyDescent="0.7">
      <c r="A127" s="2"/>
      <c r="B127" s="1">
        <f>YEAR(DATE(Calendrier9ans,OptionCalendrier9mois+1,1))</f>
        <v>2024</v>
      </c>
      <c r="C127" s="27" t="str">
        <f>TEXT(DATE(Calendrier9ans,OptionCalendrier9mois+1,1),"mmmm")</f>
        <v>octobre</v>
      </c>
      <c r="D127" s="27"/>
      <c r="E127" s="27"/>
      <c r="F127" s="6"/>
      <c r="G127" s="6"/>
      <c r="H127" s="2"/>
    </row>
    <row r="128" spans="1:8" ht="14.25" customHeight="1" x14ac:dyDescent="0.25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25">
      <c r="B129" s="11">
        <f t="array" ref="B129:H129">Jours+1+DATE(Calendrier10ans,OptionCalendrier10mois,1)-WEEKDAY(DATE(Calendrier10ans,OptionCalendrier10mois,1),OptionJoursemaine)</f>
        <v>45565</v>
      </c>
      <c r="C129" s="11">
        <v>45566</v>
      </c>
      <c r="D129" s="11">
        <v>45567</v>
      </c>
      <c r="E129" s="11">
        <v>45568</v>
      </c>
      <c r="F129" s="11">
        <v>45569</v>
      </c>
      <c r="G129" s="11">
        <v>45570</v>
      </c>
      <c r="H129" s="12">
        <v>45571</v>
      </c>
    </row>
    <row r="130" spans="2:8" ht="56.25" customHeight="1" x14ac:dyDescent="0.25">
      <c r="B130" s="7"/>
      <c r="C130" s="7"/>
      <c r="D130" s="7"/>
      <c r="E130" s="7"/>
      <c r="F130" s="7"/>
      <c r="G130" s="7" t="s">
        <v>168</v>
      </c>
      <c r="H130" s="8" t="s">
        <v>168</v>
      </c>
    </row>
    <row r="131" spans="2:8" ht="16.5" customHeight="1" x14ac:dyDescent="0.25">
      <c r="B131" s="11">
        <f t="array" ref="B131:H131">Jours+8+DATE(Calendrier10ans,OptionCalendrier10mois,1)-WEEKDAY(DATE(Calendrier10ans,OptionCalendrier10mois,1),OptionJoursemaine)</f>
        <v>45572</v>
      </c>
      <c r="C131" s="11">
        <v>45573</v>
      </c>
      <c r="D131" s="11">
        <v>45574</v>
      </c>
      <c r="E131" s="11">
        <v>45575</v>
      </c>
      <c r="F131" s="11">
        <v>45576</v>
      </c>
      <c r="G131" s="11">
        <v>45577</v>
      </c>
      <c r="H131" s="12">
        <v>45578</v>
      </c>
    </row>
    <row r="132" spans="2:8" ht="56.25" customHeight="1" x14ac:dyDescent="0.25">
      <c r="B132" s="7"/>
      <c r="C132" s="7"/>
      <c r="D132" s="7"/>
      <c r="E132" s="7"/>
      <c r="F132" s="7"/>
      <c r="G132" s="22" t="s">
        <v>183</v>
      </c>
      <c r="H132" s="21" t="s">
        <v>184</v>
      </c>
    </row>
    <row r="133" spans="2:8" ht="16.5" customHeight="1" x14ac:dyDescent="0.25">
      <c r="B133" s="11">
        <f t="array" ref="B133:H133">Jours+15+DATE(Calendrier10ans,OptionCalendrier10mois,1)-WEEKDAY(DATE(Calendrier10ans,OptionCalendrier10mois,1),OptionJoursemaine)</f>
        <v>45579</v>
      </c>
      <c r="C133" s="11">
        <v>45580</v>
      </c>
      <c r="D133" s="11">
        <v>45581</v>
      </c>
      <c r="E133" s="11">
        <v>45582</v>
      </c>
      <c r="F133" s="11">
        <v>45583</v>
      </c>
      <c r="G133" s="11">
        <v>45584</v>
      </c>
      <c r="H133" s="12">
        <v>45585</v>
      </c>
    </row>
    <row r="134" spans="2:8" ht="56.25" customHeight="1" x14ac:dyDescent="0.25">
      <c r="B134" s="7"/>
      <c r="C134" s="7"/>
      <c r="D134" s="7"/>
      <c r="E134" s="7"/>
      <c r="F134" s="7"/>
      <c r="G134" s="7" t="s">
        <v>168</v>
      </c>
      <c r="H134" s="8" t="s">
        <v>168</v>
      </c>
    </row>
    <row r="135" spans="2:8" ht="16.5" customHeight="1" x14ac:dyDescent="0.25">
      <c r="B135" s="11">
        <f t="array" ref="B135:H135">Jours+22+DATE(Calendrier10ans,OptionCalendrier10mois,1)-WEEKDAY(DATE(Calendrier10ans,OptionCalendrier10mois,1),OptionJoursemaine)</f>
        <v>45586</v>
      </c>
      <c r="C135" s="11">
        <v>45587</v>
      </c>
      <c r="D135" s="11">
        <v>45588</v>
      </c>
      <c r="E135" s="11">
        <v>45589</v>
      </c>
      <c r="F135" s="11">
        <v>45590</v>
      </c>
      <c r="G135" s="11">
        <v>45591</v>
      </c>
      <c r="H135" s="12">
        <v>45592</v>
      </c>
    </row>
    <row r="136" spans="2:8" ht="56.25" customHeight="1" x14ac:dyDescent="0.25">
      <c r="B136" s="7" t="s">
        <v>156</v>
      </c>
      <c r="C136" s="7" t="s">
        <v>157</v>
      </c>
      <c r="D136" s="7" t="s">
        <v>157</v>
      </c>
      <c r="E136" s="7" t="s">
        <v>157</v>
      </c>
      <c r="F136" s="7" t="s">
        <v>157</v>
      </c>
      <c r="G136" s="7"/>
      <c r="H136" s="8" t="s">
        <v>155</v>
      </c>
    </row>
    <row r="137" spans="2:8" ht="16.5" customHeight="1" x14ac:dyDescent="0.25">
      <c r="B137" s="11">
        <f t="array" ref="B137:H137">Jours+29+DATE(Calendrier10ans,OptionCalendrier10mois,1)-WEEKDAY(DATE(Calendrier10ans,OptionCalendrier10mois,1),OptionJoursemaine)</f>
        <v>45593</v>
      </c>
      <c r="C137" s="11">
        <v>45594</v>
      </c>
      <c r="D137" s="11">
        <v>45595</v>
      </c>
      <c r="E137" s="11">
        <v>45596</v>
      </c>
      <c r="F137" s="11">
        <v>45597</v>
      </c>
      <c r="G137" s="11">
        <v>45598</v>
      </c>
      <c r="H137" s="12">
        <v>45599</v>
      </c>
    </row>
    <row r="138" spans="2:8" ht="57" customHeight="1" x14ac:dyDescent="0.25">
      <c r="B138" s="7" t="s">
        <v>169</v>
      </c>
      <c r="C138" s="7" t="s">
        <v>169</v>
      </c>
      <c r="D138" s="7" t="s">
        <v>169</v>
      </c>
      <c r="E138" s="7" t="s">
        <v>172</v>
      </c>
      <c r="F138" s="7" t="s">
        <v>169</v>
      </c>
      <c r="G138" s="7"/>
      <c r="H138" s="9"/>
    </row>
    <row r="139" spans="2:8" ht="16.5" customHeight="1" x14ac:dyDescent="0.25">
      <c r="B139" s="11">
        <f t="array" ref="B139:C139">Jours+36+DATE(Calendrier10ans,OptionCalendrier10mois,1)-WEEKDAY(DATE(Calendrier10ans,OptionCalendrier10mois,1),OptionJoursemaine)</f>
        <v>45600</v>
      </c>
      <c r="C139" s="11">
        <v>45601</v>
      </c>
      <c r="D139" s="25" t="s">
        <v>1</v>
      </c>
      <c r="E139" s="26"/>
      <c r="F139" s="26"/>
      <c r="G139" s="26"/>
      <c r="H139" s="26"/>
    </row>
    <row r="140" spans="2:8" ht="63.75" customHeight="1" x14ac:dyDescent="0.25">
      <c r="B140" s="7"/>
      <c r="C140" s="7"/>
      <c r="D140" s="24"/>
      <c r="E140" s="24"/>
      <c r="F140" s="24"/>
      <c r="G140" s="24"/>
      <c r="H140" s="24"/>
    </row>
    <row r="141" spans="2:8" ht="54" customHeight="1" x14ac:dyDescent="0.7">
      <c r="B141" s="1">
        <f>YEAR(DATE(Calendrier10ans,OptionCalendrier10mois+1,1))</f>
        <v>2024</v>
      </c>
      <c r="C141" s="27" t="str">
        <f>TEXT(DATE(Calendrier10ans,OptionCalendrier10mois+1,1),"mmmm")</f>
        <v>novembre</v>
      </c>
      <c r="D141" s="27"/>
      <c r="E141" s="27"/>
      <c r="F141" s="6"/>
      <c r="G141" s="6"/>
      <c r="H141" s="2"/>
    </row>
    <row r="142" spans="2:8" ht="14.25" customHeight="1" x14ac:dyDescent="0.25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25">
      <c r="B143" s="11">
        <f t="array" ref="B143:H143">Jours+1+DATE(Calendrier11ans,OptionCalendrier11mois,1)-WEEKDAY(DATE(Calendrier11ans,OptionCalendrier11mois,1),OptionJoursemaine)</f>
        <v>45593</v>
      </c>
      <c r="C143" s="11">
        <v>45594</v>
      </c>
      <c r="D143" s="11">
        <v>45595</v>
      </c>
      <c r="E143" s="11">
        <v>45596</v>
      </c>
      <c r="F143" s="11">
        <v>45597</v>
      </c>
      <c r="G143" s="11">
        <v>45598</v>
      </c>
      <c r="H143" s="12">
        <v>45599</v>
      </c>
    </row>
    <row r="144" spans="2:8" ht="56.25" customHeight="1" x14ac:dyDescent="0.25">
      <c r="B144" s="7"/>
      <c r="C144" s="7"/>
      <c r="D144" s="7"/>
      <c r="E144" s="7"/>
      <c r="F144" s="7"/>
      <c r="G144" s="7"/>
      <c r="H144" s="8"/>
    </row>
    <row r="145" spans="2:8" ht="16.5" customHeight="1" x14ac:dyDescent="0.25">
      <c r="B145" s="11">
        <f t="array" ref="B145:H145">Jours+8+DATE(Calendrier11ans,OptionCalendrier11mois,1)-WEEKDAY(DATE(Calendrier11ans,OptionCalendrier11mois,1),OptionJoursemaine)</f>
        <v>45600</v>
      </c>
      <c r="C145" s="11">
        <v>45601</v>
      </c>
      <c r="D145" s="11">
        <v>45602</v>
      </c>
      <c r="E145" s="11">
        <v>45603</v>
      </c>
      <c r="F145" s="11">
        <v>45604</v>
      </c>
      <c r="G145" s="11">
        <v>45605</v>
      </c>
      <c r="H145" s="12">
        <v>45606</v>
      </c>
    </row>
    <row r="146" spans="2:8" ht="56.25" customHeight="1" x14ac:dyDescent="0.25">
      <c r="B146" s="7"/>
      <c r="C146" s="7"/>
      <c r="D146" s="7"/>
      <c r="E146" s="7"/>
      <c r="F146" s="7"/>
      <c r="G146" s="8" t="s">
        <v>174</v>
      </c>
      <c r="H146" s="8" t="s">
        <v>174</v>
      </c>
    </row>
    <row r="147" spans="2:8" ht="16.5" customHeight="1" x14ac:dyDescent="0.25">
      <c r="B147" s="11">
        <f t="array" ref="B147:H147">Jours+15+DATE(Calendrier11ans,OptionCalendrier11mois,1)-WEEKDAY(DATE(Calendrier11ans,OptionCalendrier11mois,1),OptionJoursemaine)</f>
        <v>45607</v>
      </c>
      <c r="C147" s="11">
        <v>45608</v>
      </c>
      <c r="D147" s="11">
        <v>45609</v>
      </c>
      <c r="E147" s="11">
        <v>45610</v>
      </c>
      <c r="F147" s="11">
        <v>45611</v>
      </c>
      <c r="G147" s="11">
        <v>45612</v>
      </c>
      <c r="H147" s="12">
        <v>45613</v>
      </c>
    </row>
    <row r="148" spans="2:8" ht="56.25" customHeight="1" x14ac:dyDescent="0.25">
      <c r="B148" s="7"/>
      <c r="C148" s="7"/>
      <c r="D148" s="7"/>
      <c r="E148" s="7"/>
      <c r="F148" s="7"/>
      <c r="G148" s="22" t="s">
        <v>197</v>
      </c>
      <c r="H148" s="22" t="s">
        <v>196</v>
      </c>
    </row>
    <row r="149" spans="2:8" ht="16.5" customHeight="1" x14ac:dyDescent="0.25">
      <c r="B149" s="11">
        <f t="array" ref="B149:H149">Jours+22+DATE(Calendrier11ans,OptionCalendrier11mois,1)-WEEKDAY(DATE(Calendrier11ans,OptionCalendrier11mois,1),OptionJoursemaine)</f>
        <v>45614</v>
      </c>
      <c r="C149" s="11">
        <v>45615</v>
      </c>
      <c r="D149" s="11">
        <v>45616</v>
      </c>
      <c r="E149" s="11">
        <v>45617</v>
      </c>
      <c r="F149" s="11">
        <v>45618</v>
      </c>
      <c r="G149" s="11">
        <v>45619</v>
      </c>
      <c r="H149" s="12">
        <v>45620</v>
      </c>
    </row>
    <row r="150" spans="2:8" ht="56.25" customHeight="1" x14ac:dyDescent="0.25">
      <c r="B150" s="7"/>
      <c r="C150" s="7"/>
      <c r="D150" s="7"/>
      <c r="E150" s="7"/>
      <c r="F150" s="7"/>
      <c r="G150" s="22" t="s">
        <v>185</v>
      </c>
      <c r="H150" s="21" t="s">
        <v>162</v>
      </c>
    </row>
    <row r="151" spans="2:8" ht="16.5" customHeight="1" x14ac:dyDescent="0.25">
      <c r="B151" s="11">
        <f t="array" ref="B151:H151">Jours+29+DATE(Calendrier11ans,OptionCalendrier11mois,1)-WEEKDAY(DATE(Calendrier11ans,OptionCalendrier11mois,1),OptionJoursemaine)</f>
        <v>45621</v>
      </c>
      <c r="C151" s="11">
        <v>45622</v>
      </c>
      <c r="D151" s="11">
        <v>45623</v>
      </c>
      <c r="E151" s="11">
        <v>45624</v>
      </c>
      <c r="F151" s="11">
        <v>45625</v>
      </c>
      <c r="G151" s="11">
        <v>45626</v>
      </c>
      <c r="H151" s="12">
        <v>45627</v>
      </c>
    </row>
    <row r="152" spans="2:8" ht="57" customHeight="1" x14ac:dyDescent="0.25">
      <c r="B152" s="7"/>
      <c r="C152" s="7"/>
      <c r="D152" s="7"/>
      <c r="E152" s="7"/>
      <c r="F152" s="7"/>
      <c r="G152" s="8"/>
      <c r="H152" s="9"/>
    </row>
    <row r="153" spans="2:8" ht="16.5" customHeight="1" x14ac:dyDescent="0.25">
      <c r="B153" s="11">
        <f t="array" ref="B153:C153">Jours+36+DATE(Calendrier11ans,OptionCalendrier11mois,1)-WEEKDAY(DATE(Calendrier11ans,OptionCalendrier11mois,1),OptionJoursemaine)</f>
        <v>45628</v>
      </c>
      <c r="C153" s="11">
        <v>45629</v>
      </c>
      <c r="D153" s="25" t="s">
        <v>1</v>
      </c>
      <c r="E153" s="26"/>
      <c r="F153" s="26"/>
      <c r="G153" s="26"/>
      <c r="H153" s="26"/>
    </row>
    <row r="154" spans="2:8" ht="63.75" customHeight="1" x14ac:dyDescent="0.25">
      <c r="B154" s="7"/>
      <c r="C154" s="7"/>
      <c r="D154" s="24"/>
      <c r="E154" s="24"/>
      <c r="F154" s="24"/>
      <c r="G154" s="24"/>
      <c r="H154" s="24"/>
    </row>
    <row r="155" spans="2:8" ht="54" customHeight="1" x14ac:dyDescent="0.7">
      <c r="B155" s="1">
        <f>YEAR(DATE(Calendrier11ans,OptionCalendrier11mois+1,1))</f>
        <v>2024</v>
      </c>
      <c r="C155" s="27" t="str">
        <f>TEXT(DATE(Calendrier11ans,OptionCalendrier11mois+1,1),"mmmm")</f>
        <v>décembre</v>
      </c>
      <c r="D155" s="27"/>
      <c r="E155" s="27"/>
      <c r="F155" s="6"/>
      <c r="G155" s="6"/>
      <c r="H155" s="2"/>
    </row>
    <row r="156" spans="2:8" ht="14.25" customHeight="1" x14ac:dyDescent="0.25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25">
      <c r="B157" s="11">
        <f t="array" ref="B157:H157">Jours+1+DATE(Calendrier12ans,OptionCalendrier12mois,1)-WEEKDAY(DATE(Calendrier12ans,OptionCalendrier12mois,1),OptionJoursemaine)</f>
        <v>45621</v>
      </c>
      <c r="C157" s="11">
        <v>45622</v>
      </c>
      <c r="D157" s="11">
        <v>45623</v>
      </c>
      <c r="E157" s="11">
        <v>45624</v>
      </c>
      <c r="F157" s="11">
        <v>45625</v>
      </c>
      <c r="G157" s="11">
        <v>45626</v>
      </c>
      <c r="H157" s="12">
        <v>45627</v>
      </c>
    </row>
    <row r="158" spans="2:8" ht="56.25" customHeight="1" x14ac:dyDescent="0.25">
      <c r="B158" s="7"/>
      <c r="C158" s="7"/>
      <c r="D158" s="7"/>
      <c r="E158" s="7"/>
      <c r="F158" s="7"/>
      <c r="G158" s="22" t="s">
        <v>173</v>
      </c>
      <c r="H158" s="21" t="s">
        <v>186</v>
      </c>
    </row>
    <row r="159" spans="2:8" ht="16.5" customHeight="1" x14ac:dyDescent="0.25">
      <c r="B159" s="11">
        <f t="array" ref="B159:H159">Jours+8+DATE(Calendrier12ans,OptionCalendrier12mois,1)-WEEKDAY(DATE(Calendrier12ans,OptionCalendrier12mois,1),OptionJoursemaine)</f>
        <v>45628</v>
      </c>
      <c r="C159" s="11">
        <v>45629</v>
      </c>
      <c r="D159" s="11">
        <v>45630</v>
      </c>
      <c r="E159" s="11">
        <v>45631</v>
      </c>
      <c r="F159" s="11">
        <v>45632</v>
      </c>
      <c r="G159" s="11">
        <v>45633</v>
      </c>
      <c r="H159" s="12">
        <v>45634</v>
      </c>
    </row>
    <row r="160" spans="2:8" ht="56.25" customHeight="1" x14ac:dyDescent="0.25">
      <c r="B160" s="7"/>
      <c r="C160" s="7"/>
      <c r="D160" s="7"/>
      <c r="E160" s="7"/>
      <c r="F160" s="7"/>
      <c r="G160" s="8" t="s">
        <v>174</v>
      </c>
      <c r="H160" s="21" t="s">
        <v>187</v>
      </c>
    </row>
    <row r="161" spans="2:8" ht="16.5" customHeight="1" x14ac:dyDescent="0.25">
      <c r="B161" s="11">
        <f t="array" ref="B161:H161">Jours+15+DATE(Calendrier12ans,OptionCalendrier12mois,1)-WEEKDAY(DATE(Calendrier12ans,OptionCalendrier12mois,1),OptionJoursemaine)</f>
        <v>45635</v>
      </c>
      <c r="C161" s="11">
        <v>45636</v>
      </c>
      <c r="D161" s="11">
        <v>45637</v>
      </c>
      <c r="E161" s="11">
        <v>45638</v>
      </c>
      <c r="F161" s="11">
        <v>45639</v>
      </c>
      <c r="G161" s="11">
        <v>45640</v>
      </c>
      <c r="H161" s="12">
        <v>45641</v>
      </c>
    </row>
    <row r="162" spans="2:8" ht="56.25" customHeight="1" x14ac:dyDescent="0.25">
      <c r="B162" s="7"/>
      <c r="C162" s="7"/>
      <c r="D162" s="7"/>
      <c r="E162" s="7"/>
      <c r="F162" s="7" t="s">
        <v>163</v>
      </c>
      <c r="G162" s="8" t="s">
        <v>174</v>
      </c>
      <c r="H162" s="8" t="s">
        <v>174</v>
      </c>
    </row>
    <row r="163" spans="2:8" ht="16.5" customHeight="1" x14ac:dyDescent="0.25">
      <c r="B163" s="11">
        <f t="array" ref="B163:H163">Jours+22+DATE(Calendrier12ans,OptionCalendrier12mois,1)-WEEKDAY(DATE(Calendrier12ans,OptionCalendrier12mois,1),OptionJoursemaine)</f>
        <v>45642</v>
      </c>
      <c r="C163" s="11">
        <v>45643</v>
      </c>
      <c r="D163" s="11">
        <v>45644</v>
      </c>
      <c r="E163" s="11">
        <v>45645</v>
      </c>
      <c r="F163" s="11">
        <v>45646</v>
      </c>
      <c r="G163" s="11">
        <v>45647</v>
      </c>
      <c r="H163" s="12">
        <v>45648</v>
      </c>
    </row>
    <row r="164" spans="2:8" ht="56.25" customHeight="1" x14ac:dyDescent="0.25">
      <c r="B164" s="7"/>
      <c r="C164" s="7"/>
      <c r="D164" s="7" t="s">
        <v>181</v>
      </c>
      <c r="E164" s="7"/>
      <c r="F164" s="7"/>
      <c r="G164" s="8" t="s">
        <v>174</v>
      </c>
      <c r="H164" s="8"/>
    </row>
    <row r="165" spans="2:8" ht="16.5" customHeight="1" x14ac:dyDescent="0.25">
      <c r="B165" s="11">
        <f t="array" ref="B165:H165">Jours+29+DATE(Calendrier12ans,OptionCalendrier12mois,1)-WEEKDAY(DATE(Calendrier12ans,OptionCalendrier12mois,1),OptionJoursemaine)</f>
        <v>45649</v>
      </c>
      <c r="C165" s="11">
        <v>45650</v>
      </c>
      <c r="D165" s="11">
        <v>45651</v>
      </c>
      <c r="E165" s="11">
        <v>45652</v>
      </c>
      <c r="F165" s="11">
        <v>45653</v>
      </c>
      <c r="G165" s="11">
        <v>45654</v>
      </c>
      <c r="H165" s="12">
        <v>45655</v>
      </c>
    </row>
    <row r="166" spans="2:8" ht="57" customHeight="1" x14ac:dyDescent="0.25">
      <c r="B166" s="7" t="s">
        <v>158</v>
      </c>
      <c r="C166" s="7" t="s">
        <v>158</v>
      </c>
      <c r="D166" s="7"/>
      <c r="E166" s="7" t="s">
        <v>158</v>
      </c>
      <c r="F166" s="16" t="s">
        <v>188</v>
      </c>
      <c r="G166" s="7" t="s">
        <v>161</v>
      </c>
      <c r="H166" s="7" t="s">
        <v>161</v>
      </c>
    </row>
    <row r="167" spans="2:8" ht="16.5" customHeight="1" x14ac:dyDescent="0.25">
      <c r="B167" s="11">
        <f t="array" ref="B167:C167">Jours+36+DATE(Calendrier12ans,OptionCalendrier12mois,1)-WEEKDAY(DATE(Calendrier12ans,OptionCalendrier12mois,1),OptionJoursemaine)</f>
        <v>45656</v>
      </c>
      <c r="C167" s="11">
        <v>45657</v>
      </c>
      <c r="D167" s="25" t="s">
        <v>1</v>
      </c>
      <c r="E167" s="26"/>
      <c r="F167" s="26"/>
      <c r="G167" s="26"/>
      <c r="H167" s="26"/>
    </row>
    <row r="168" spans="2:8" ht="63.75" customHeight="1" x14ac:dyDescent="0.25">
      <c r="B168" s="7" t="s">
        <v>161</v>
      </c>
      <c r="C168" s="7" t="s">
        <v>164</v>
      </c>
      <c r="D168" s="24"/>
      <c r="E168" s="24"/>
      <c r="F168" s="24"/>
      <c r="G168" s="24"/>
      <c r="H168" s="24"/>
    </row>
  </sheetData>
  <mergeCells count="36"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</mergeCells>
  <conditionalFormatting sqref="B3:H3 B5:H5 B7:H7 B9:H9 B11:H11 B13:C13">
    <cfRule type="expression" dxfId="23" priority="12">
      <formula>MONTH(B3)&lt;&gt;OptionCalendrier1mois</formula>
    </cfRule>
  </conditionalFormatting>
  <conditionalFormatting sqref="B17:H17 B19:H19 B21:H21 B23:H23 B25:H25 B27:C27">
    <cfRule type="expression" dxfId="22" priority="11">
      <formula>MONTH(B17)&lt;&gt;OptionCalendrier2mois</formula>
    </cfRule>
  </conditionalFormatting>
  <conditionalFormatting sqref="B31:H31 B33:H33 B35:H35 B37:H37 B39:H39 B41:C41">
    <cfRule type="expression" dxfId="21" priority="10">
      <formula>MONTH(B31)&lt;&gt;OptionCalendrier3mois</formula>
    </cfRule>
  </conditionalFormatting>
  <conditionalFormatting sqref="B45:H45 B47:H47 B49:H49 B51:H51 B53:H53 B55:C55">
    <cfRule type="expression" dxfId="20" priority="9">
      <formula>MONTH(B45)&lt;&gt;OptionCalendrier4mois</formula>
    </cfRule>
  </conditionalFormatting>
  <conditionalFormatting sqref="B59:H59 B61:H61 B63:H63 B65:H65 B67:H67 B69:C69">
    <cfRule type="expression" dxfId="19" priority="8">
      <formula>MONTH(B59)&lt;&gt;OptionCalendrier5mois</formula>
    </cfRule>
  </conditionalFormatting>
  <conditionalFormatting sqref="B73:H73 B75:H75 B77:H77 B79:H79 B81:H81 B83:C83">
    <cfRule type="expression" dxfId="18" priority="7">
      <formula>MONTH(B73)&lt;&gt;OptionCalendrier6mois</formula>
    </cfRule>
  </conditionalFormatting>
  <conditionalFormatting sqref="B87:H87 B89:H89 B91:H91 B93:H93 B95:H95 B97:C97">
    <cfRule type="expression" dxfId="17" priority="6">
      <formula>MONTH(B87)&lt;&gt;OptionCalendrier7mois</formula>
    </cfRule>
  </conditionalFormatting>
  <conditionalFormatting sqref="B101:H101 B103:H103 B105:H105 B107:H107 B109:H109 B111:C111">
    <cfRule type="expression" dxfId="16" priority="5">
      <formula>MONTH(B101)&lt;&gt;OptionCalendrier8mois</formula>
    </cfRule>
  </conditionalFormatting>
  <conditionalFormatting sqref="B115:H115 B117:H117 B119:H119 B121:H121 B123:H123 B125:C125">
    <cfRule type="expression" dxfId="15" priority="4">
      <formula>MONTH(B115)&lt;&gt;OptionCalendrier9mois</formula>
    </cfRule>
  </conditionalFormatting>
  <conditionalFormatting sqref="B129:H129 B131:H131 B133:H133 B135:H135 B137:H137 B139:C139">
    <cfRule type="expression" dxfId="14" priority="3">
      <formula>MONTH(B129)&lt;&gt;OptionCalendrier10mois</formula>
    </cfRule>
  </conditionalFormatting>
  <conditionalFormatting sqref="B143:H143 B145:H145 B147:H147 B149:H149 B151:H151 B153:C153">
    <cfRule type="expression" dxfId="13" priority="2">
      <formula>MONTH(B143)&lt;&gt;OptionCalendrier11mois</formula>
    </cfRule>
  </conditionalFormatting>
  <conditionalFormatting sqref="B157:H157 B159:H159 B161:H161 B163:H163 B165:H165 B167:C167">
    <cfRule type="expression" dxfId="12" priority="1">
      <formula>MONTH(B157)&lt;&gt;OptionCalendrier12mois</formula>
    </cfRule>
  </conditionalFormatting>
  <dataValidations count="14">
    <dataValidation allowBlank="1" showInputMessage="1" prompt="Date" sqref="B3" xr:uid="{00000000-0002-0000-0300-000000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300-000001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300-000002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300-000003000000}"/>
    <dataValidation allowBlank="1" showInputMessage="1" prompt="Entrez les notes mensuelles dans cette cellule." sqref="D14:H14" xr:uid="{00000000-0002-0000-0300-000004000000}"/>
    <dataValidation allowBlank="1" showInputMessage="1" prompt="Entrez les notes mensuelles dans la cellule ci-dessous." sqref="D13:H13" xr:uid="{00000000-0002-0000-0300-000005000000}"/>
    <dataValidation allowBlank="1" showInputMessage="1" prompt="Le mois civil est automatiquement mis à jour en fonction du mois sélectionné dans la cellule C1" sqref="C15:E15" xr:uid="{00000000-0002-0000-0300-000006000000}"/>
    <dataValidation allowBlank="1" showInputMessage="1" prompt="L’année civile est automatiquement mise à jour en fonction de l’année sélectionnée dans la cellule B1" sqref="B15" xr:uid="{00000000-0002-0000-0300-000007000000}"/>
    <dataValidation allowBlank="1" showInputMessage="1" prompt="Ajoutez des notes quotidiennes ici." sqref="B4" xr:uid="{00000000-0002-0000-0300-000008000000}"/>
    <dataValidation allowBlank="1" showInputMessage="1" prompt="Jour de la semaine déterminé automatiquement. Pour modifier les jours de la semaine, sélectionnez un autre jour de début de semaine dans la cellule B2." sqref="C2:H2 B16" xr:uid="{00000000-0002-0000-0300-000009000000}"/>
    <dataValidation allowBlank="1" showInputMessage="1" showErrorMessage="1" prompt="Entrez l’année dans cette cellule." sqref="B1" xr:uid="{00000000-0002-0000-0300-00000A000000}"/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300-00000B000000}"/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300-00000C000000}">
      <formula1>"janvier,février,mars,avril,mai,juin,juillet,août,septembre,octobre,novembre,décembre"</formula1>
    </dataValidation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300-00000D000000}">
      <formula1>"DIMANCHE,LUNDI,MARDI,MERCREDI,JEUDI,VENDREDI,SAMEDI"</formula1>
    </dataValidation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fitToHeight="0" orientation="landscape" r:id="rId1"/>
  <headerFooter alignWithMargins="0">
    <oddHeader>&amp;CSALLE DES SPORTS PLANNING ANNUEL 2024&amp;RMAJ le 19/06/2023</oddHeader>
  </headerFooter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autoPageBreaks="0" fitToPage="1"/>
  </sheetPr>
  <dimension ref="A1:H168"/>
  <sheetViews>
    <sheetView showGridLines="0" showRowColHeaders="0" tabSelected="1" zoomScaleNormal="100" workbookViewId="0">
      <selection activeCell="S11" sqref="S11"/>
    </sheetView>
  </sheetViews>
  <sheetFormatPr baseColWidth="10" defaultColWidth="8.85546875" defaultRowHeight="15" x14ac:dyDescent="0.25"/>
  <cols>
    <col min="1" max="1" width="2.140625" customWidth="1"/>
    <col min="2" max="2" width="18.28515625" customWidth="1"/>
    <col min="3" max="8" width="17.7109375" customWidth="1"/>
    <col min="9" max="9" width="2.5703125" customWidth="1"/>
    <col min="14" max="14" width="7.7109375" customWidth="1"/>
  </cols>
  <sheetData>
    <row r="1" spans="1:8" ht="54" customHeight="1" x14ac:dyDescent="0.7">
      <c r="A1" s="2"/>
      <c r="B1" s="1">
        <v>2025</v>
      </c>
      <c r="C1" s="27" t="s">
        <v>2</v>
      </c>
      <c r="D1" s="27"/>
      <c r="E1" s="27"/>
      <c r="F1" s="2" t="s">
        <v>208</v>
      </c>
      <c r="G1" s="2"/>
      <c r="H1" s="2"/>
    </row>
    <row r="2" spans="1:8" ht="14.25" customHeight="1" x14ac:dyDescent="0.25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25">
      <c r="B3" s="11">
        <f t="array" ref="B3:H3">Jours+1+DATE(Calendrier1an,OptionCalendrier1mois,1)-WEEKDAY(DATE(Calendrier1an,OptionCalendrier1mois,1),OptionJoursemaine)</f>
        <v>45656</v>
      </c>
      <c r="C3" s="11">
        <v>45657</v>
      </c>
      <c r="D3" s="11">
        <v>45658</v>
      </c>
      <c r="E3" s="11">
        <v>45659</v>
      </c>
      <c r="F3" s="11">
        <v>45660</v>
      </c>
      <c r="G3" s="11">
        <v>45661</v>
      </c>
      <c r="H3" s="12">
        <v>45662</v>
      </c>
    </row>
    <row r="4" spans="1:8" ht="56.25" customHeight="1" x14ac:dyDescent="0.25">
      <c r="B4" s="7"/>
      <c r="C4" s="7"/>
      <c r="D4" s="7"/>
      <c r="E4" s="7"/>
      <c r="F4" s="7"/>
      <c r="G4" s="22"/>
      <c r="H4" s="8"/>
    </row>
    <row r="5" spans="1:8" ht="16.5" customHeight="1" x14ac:dyDescent="0.25">
      <c r="B5" s="11">
        <f t="array" ref="B5:H5">Jours+8+DATE(Calendrier1an,OptionCalendrier1mois,1)-WEEKDAY(DATE(Calendrier1an,OptionCalendrier1mois,1),OptionJoursemaine)</f>
        <v>45663</v>
      </c>
      <c r="C5" s="11">
        <v>45664</v>
      </c>
      <c r="D5" s="11">
        <v>45665</v>
      </c>
      <c r="E5" s="11">
        <v>45666</v>
      </c>
      <c r="F5" s="11">
        <v>45667</v>
      </c>
      <c r="G5" s="11">
        <v>45668</v>
      </c>
      <c r="H5" s="12">
        <v>45669</v>
      </c>
    </row>
    <row r="6" spans="1:8" ht="56.25" customHeight="1" x14ac:dyDescent="0.25">
      <c r="B6" s="7"/>
      <c r="C6" s="7"/>
      <c r="D6" s="7"/>
      <c r="E6" s="7"/>
      <c r="F6" s="7"/>
      <c r="G6" s="21" t="s">
        <v>189</v>
      </c>
      <c r="H6" s="7" t="s">
        <v>175</v>
      </c>
    </row>
    <row r="7" spans="1:8" ht="16.5" customHeight="1" x14ac:dyDescent="0.25">
      <c r="B7" s="11">
        <f t="array" ref="B7:H7">Jours+15+DATE(Calendrier1an,OptionCalendrier1mois,1)-WEEKDAY(DATE(Calendrier1an,OptionCalendrier1mois,1),OptionJoursemaine)</f>
        <v>45670</v>
      </c>
      <c r="C7" s="11">
        <v>45671</v>
      </c>
      <c r="D7" s="11">
        <v>45672</v>
      </c>
      <c r="E7" s="11">
        <v>45673</v>
      </c>
      <c r="F7" s="11">
        <v>45674</v>
      </c>
      <c r="G7" s="11">
        <v>45675</v>
      </c>
      <c r="H7" s="12">
        <v>45676</v>
      </c>
    </row>
    <row r="8" spans="1:8" ht="56.25" customHeight="1" x14ac:dyDescent="0.25">
      <c r="B8" s="7"/>
      <c r="C8" s="7"/>
      <c r="D8" s="7"/>
      <c r="E8" s="7"/>
      <c r="F8" s="7"/>
      <c r="G8" s="22" t="s">
        <v>190</v>
      </c>
      <c r="H8" s="7" t="s">
        <v>175</v>
      </c>
    </row>
    <row r="9" spans="1:8" ht="16.5" customHeight="1" x14ac:dyDescent="0.25">
      <c r="B9" s="11">
        <f t="array" ref="B9:H9">Jours+22+DATE(Calendrier1an,OptionCalendrier1mois,1)-WEEKDAY(DATE(Calendrier1an,OptionCalendrier1mois,1),OptionJoursemaine)</f>
        <v>45677</v>
      </c>
      <c r="C9" s="11">
        <v>45678</v>
      </c>
      <c r="D9" s="11">
        <v>45679</v>
      </c>
      <c r="E9" s="11">
        <v>45680</v>
      </c>
      <c r="F9" s="11">
        <v>45681</v>
      </c>
      <c r="G9" s="11">
        <v>45682</v>
      </c>
      <c r="H9" s="12">
        <v>45683</v>
      </c>
    </row>
    <row r="10" spans="1:8" ht="56.25" customHeight="1" x14ac:dyDescent="0.25">
      <c r="B10" s="7"/>
      <c r="C10" s="7"/>
      <c r="D10" s="7"/>
      <c r="E10" s="7"/>
      <c r="F10" s="7"/>
      <c r="G10" s="7" t="s">
        <v>175</v>
      </c>
      <c r="H10" s="7" t="s">
        <v>175</v>
      </c>
    </row>
    <row r="11" spans="1:8" ht="16.5" customHeight="1" x14ac:dyDescent="0.25">
      <c r="B11" s="11">
        <f t="array" ref="B11:H11">Jours+29+DATE(Calendrier1an,OptionCalendrier1mois,1)-WEEKDAY(DATE(Calendrier1an,OptionCalendrier1mois,1),OptionJoursemaine)</f>
        <v>45684</v>
      </c>
      <c r="C11" s="11">
        <v>45685</v>
      </c>
      <c r="D11" s="11">
        <v>45686</v>
      </c>
      <c r="E11" s="11">
        <v>45687</v>
      </c>
      <c r="F11" s="11">
        <v>45688</v>
      </c>
      <c r="G11" s="11">
        <v>45689</v>
      </c>
      <c r="H11" s="12">
        <v>45690</v>
      </c>
    </row>
    <row r="12" spans="1:8" ht="57" customHeight="1" x14ac:dyDescent="0.25">
      <c r="B12" s="7"/>
      <c r="C12" s="7"/>
      <c r="D12" s="7"/>
      <c r="E12" s="7"/>
      <c r="F12" s="7"/>
      <c r="G12" s="7"/>
      <c r="H12" s="8"/>
    </row>
    <row r="13" spans="1:8" ht="16.5" customHeight="1" x14ac:dyDescent="0.25">
      <c r="B13" s="11">
        <f t="array" ref="B13:C13">Jours+36+DATE(Calendrier1an,OptionCalendrier1mois,1)-WEEKDAY(DATE(Calendrier1an,OptionCalendrier1mois,1),OptionJoursemaine)</f>
        <v>45691</v>
      </c>
      <c r="C13" s="11">
        <v>45692</v>
      </c>
      <c r="D13" s="28" t="s">
        <v>1</v>
      </c>
      <c r="E13" s="28"/>
      <c r="F13" s="28"/>
      <c r="G13" s="28"/>
      <c r="H13" s="28"/>
    </row>
    <row r="14" spans="1:8" ht="63.75" customHeight="1" x14ac:dyDescent="0.25">
      <c r="B14" s="7"/>
      <c r="C14" s="7"/>
      <c r="D14" s="24"/>
      <c r="E14" s="24"/>
      <c r="F14" s="24"/>
      <c r="G14" s="24"/>
      <c r="H14" s="24"/>
    </row>
    <row r="15" spans="1:8" ht="54" customHeight="1" x14ac:dyDescent="0.7">
      <c r="A15" s="2"/>
      <c r="B15" s="1">
        <f>YEAR(DATE(Calendrier1an,OptionCalendrier1mois+1,1))</f>
        <v>2025</v>
      </c>
      <c r="C15" s="27" t="str">
        <f>TEXT(DATE(Calendrier1an,OptionCalendrier1mois+1,1),"mmmm")</f>
        <v>février</v>
      </c>
      <c r="D15" s="27"/>
      <c r="E15" s="27"/>
      <c r="F15" s="6"/>
      <c r="G15" s="6"/>
      <c r="H15" s="2"/>
    </row>
    <row r="16" spans="1:8" ht="14.25" customHeight="1" x14ac:dyDescent="0.25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25">
      <c r="B17" s="11">
        <f t="array" ref="B17:H17">Jours+1+DATE(Calendrier2ans,OptionCalendrier2mois,1)-WEEKDAY(DATE(Calendrier2ans,OptionCalendrier2mois,1),OptionJoursemaine)</f>
        <v>45684</v>
      </c>
      <c r="C17" s="11">
        <v>45685</v>
      </c>
      <c r="D17" s="11">
        <v>45686</v>
      </c>
      <c r="E17" s="11">
        <v>45687</v>
      </c>
      <c r="F17" s="11">
        <v>45688</v>
      </c>
      <c r="G17" s="11">
        <v>45689</v>
      </c>
      <c r="H17" s="12">
        <v>45690</v>
      </c>
    </row>
    <row r="18" spans="1:8" ht="56.25" customHeight="1" x14ac:dyDescent="0.25">
      <c r="B18" s="7"/>
      <c r="C18" s="7"/>
      <c r="D18" s="7"/>
      <c r="E18" s="7"/>
      <c r="F18" s="7"/>
      <c r="G18" s="7" t="s">
        <v>175</v>
      </c>
      <c r="H18" s="7" t="s">
        <v>175</v>
      </c>
    </row>
    <row r="19" spans="1:8" ht="16.5" customHeight="1" x14ac:dyDescent="0.25">
      <c r="B19" s="11">
        <f t="array" ref="B19:H19">Jours+8+DATE(Calendrier2ans,OptionCalendrier2mois,1)-WEEKDAY(DATE(Calendrier2ans,OptionCalendrier2mois,1),OptionJoursemaine)</f>
        <v>45691</v>
      </c>
      <c r="C19" s="11">
        <v>45692</v>
      </c>
      <c r="D19" s="11">
        <v>45693</v>
      </c>
      <c r="E19" s="11">
        <v>45694</v>
      </c>
      <c r="F19" s="11">
        <v>45695</v>
      </c>
      <c r="G19" s="11">
        <v>45696</v>
      </c>
      <c r="H19" s="12">
        <v>45697</v>
      </c>
    </row>
    <row r="20" spans="1:8" ht="56.25" customHeight="1" x14ac:dyDescent="0.25">
      <c r="B20" s="7"/>
      <c r="C20" s="7"/>
      <c r="D20" s="7"/>
      <c r="E20" s="7"/>
      <c r="F20" s="7"/>
      <c r="G20" s="7" t="s">
        <v>175</v>
      </c>
      <c r="H20" s="8" t="s">
        <v>155</v>
      </c>
    </row>
    <row r="21" spans="1:8" ht="16.5" customHeight="1" x14ac:dyDescent="0.25">
      <c r="B21" s="11">
        <f t="array" ref="B21:H21">Jours+15+DATE(Calendrier2ans,OptionCalendrier2mois,1)-WEEKDAY(DATE(Calendrier2ans,OptionCalendrier2mois,1),OptionJoursemaine)</f>
        <v>45698</v>
      </c>
      <c r="C21" s="11">
        <v>45699</v>
      </c>
      <c r="D21" s="11">
        <v>45700</v>
      </c>
      <c r="E21" s="11">
        <v>45701</v>
      </c>
      <c r="F21" s="11">
        <v>45702</v>
      </c>
      <c r="G21" s="11">
        <v>45703</v>
      </c>
      <c r="H21" s="12">
        <v>45704</v>
      </c>
    </row>
    <row r="22" spans="1:8" ht="56.25" customHeight="1" x14ac:dyDescent="0.25">
      <c r="B22" s="7" t="s">
        <v>158</v>
      </c>
      <c r="C22" s="7" t="s">
        <v>158</v>
      </c>
      <c r="D22" s="7" t="s">
        <v>158</v>
      </c>
      <c r="E22" s="7" t="s">
        <v>158</v>
      </c>
      <c r="F22" s="7" t="s">
        <v>158</v>
      </c>
      <c r="G22" s="22"/>
      <c r="H22" s="22"/>
    </row>
    <row r="23" spans="1:8" ht="16.5" customHeight="1" x14ac:dyDescent="0.25">
      <c r="B23" s="11">
        <f t="array" ref="B23:H23">Jours+22+DATE(Calendrier2ans,OptionCalendrier2mois,1)-WEEKDAY(DATE(Calendrier2ans,OptionCalendrier2mois,1),OptionJoursemaine)</f>
        <v>45705</v>
      </c>
      <c r="C23" s="11">
        <v>45706</v>
      </c>
      <c r="D23" s="11">
        <v>45707</v>
      </c>
      <c r="E23" s="11">
        <v>45708</v>
      </c>
      <c r="F23" s="11">
        <v>45709</v>
      </c>
      <c r="G23" s="11">
        <v>45710</v>
      </c>
      <c r="H23" s="12">
        <v>45711</v>
      </c>
    </row>
    <row r="24" spans="1:8" ht="56.25" customHeight="1" x14ac:dyDescent="0.25">
      <c r="B24" s="7" t="s">
        <v>169</v>
      </c>
      <c r="C24" s="7" t="s">
        <v>169</v>
      </c>
      <c r="D24" s="7" t="s">
        <v>169</v>
      </c>
      <c r="E24" s="7" t="s">
        <v>169</v>
      </c>
      <c r="F24" s="7" t="s">
        <v>169</v>
      </c>
      <c r="G24" s="22"/>
      <c r="H24" s="8"/>
    </row>
    <row r="25" spans="1:8" ht="16.5" customHeight="1" x14ac:dyDescent="0.25">
      <c r="B25" s="11">
        <f t="array" ref="B25:H25">Jours+29+DATE(Calendrier2ans,OptionCalendrier2mois,1)-WEEKDAY(DATE(Calendrier2ans,OptionCalendrier2mois,1),OptionJoursemaine)</f>
        <v>45712</v>
      </c>
      <c r="C25" s="11">
        <v>45713</v>
      </c>
      <c r="D25" s="11">
        <v>45714</v>
      </c>
      <c r="E25" s="11">
        <v>45715</v>
      </c>
      <c r="F25" s="11">
        <v>45716</v>
      </c>
      <c r="G25" s="11">
        <v>45717</v>
      </c>
      <c r="H25" s="12">
        <v>45718</v>
      </c>
    </row>
    <row r="26" spans="1:8" ht="57" customHeight="1" x14ac:dyDescent="0.25">
      <c r="B26" s="22"/>
      <c r="C26" s="7"/>
      <c r="D26" s="7"/>
      <c r="E26" s="7"/>
      <c r="F26" s="7"/>
      <c r="G26" s="7"/>
      <c r="H26" s="9"/>
    </row>
    <row r="27" spans="1:8" ht="16.5" customHeight="1" x14ac:dyDescent="0.25">
      <c r="B27" s="11">
        <f t="array" ref="B27:C27">Jours+36+DATE(Calendrier2ans,OptionCalendrier2mois,1)-WEEKDAY(DATE(Calendrier2ans,OptionCalendrier2mois,1),OptionJoursemaine)</f>
        <v>45719</v>
      </c>
      <c r="C27" s="11">
        <v>45720</v>
      </c>
      <c r="D27" s="26" t="s">
        <v>1</v>
      </c>
      <c r="E27" s="26"/>
      <c r="F27" s="26"/>
      <c r="G27" s="26"/>
      <c r="H27" s="26"/>
    </row>
    <row r="28" spans="1:8" ht="63.75" customHeight="1" x14ac:dyDescent="0.25">
      <c r="B28" s="7"/>
      <c r="C28" s="7"/>
      <c r="D28" s="24"/>
      <c r="E28" s="24"/>
      <c r="F28" s="24"/>
      <c r="G28" s="24"/>
      <c r="H28" s="24"/>
    </row>
    <row r="29" spans="1:8" ht="54" customHeight="1" x14ac:dyDescent="0.7">
      <c r="A29" s="2"/>
      <c r="B29" s="1">
        <f>YEAR(DATE(Calendrier2ans,OptionCalendrier2mois+1,1))</f>
        <v>2025</v>
      </c>
      <c r="C29" s="27" t="str">
        <f>TEXT(DATE(Calendrier2ans,OptionCalendrier2mois+1,1),"mmmm")</f>
        <v>mars</v>
      </c>
      <c r="D29" s="27"/>
      <c r="E29" s="27"/>
      <c r="F29" s="6"/>
      <c r="G29" s="6"/>
      <c r="H29" s="2"/>
    </row>
    <row r="30" spans="1:8" ht="14.25" customHeight="1" x14ac:dyDescent="0.25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25">
      <c r="B31" s="11">
        <f t="array" ref="B31:H31">Jours+1+DATE(Calendrier3ans,OptionCalendrier3mois,1)-WEEKDAY(DATE(Calendrier3ans,OptionCalendrier3mois,1),OptionJoursemaine)</f>
        <v>45712</v>
      </c>
      <c r="C31" s="11">
        <v>45713</v>
      </c>
      <c r="D31" s="11">
        <v>45714</v>
      </c>
      <c r="E31" s="11">
        <v>45715</v>
      </c>
      <c r="F31" s="11">
        <v>45716</v>
      </c>
      <c r="G31" s="11">
        <v>45717</v>
      </c>
      <c r="H31" s="12">
        <v>45718</v>
      </c>
    </row>
    <row r="32" spans="1:8" ht="56.25" customHeight="1" x14ac:dyDescent="0.25">
      <c r="B32" s="7"/>
      <c r="C32" s="7"/>
      <c r="D32" s="7"/>
      <c r="E32" s="7"/>
      <c r="F32" s="7"/>
      <c r="G32" s="22" t="s">
        <v>191</v>
      </c>
      <c r="H32" s="7" t="s">
        <v>193</v>
      </c>
    </row>
    <row r="33" spans="1:8" ht="16.5" customHeight="1" x14ac:dyDescent="0.25">
      <c r="B33" s="11">
        <f t="array" ref="B33:H33">Jours+8+DATE(Calendrier3ans,OptionCalendrier3mois,1)-WEEKDAY(DATE(Calendrier3ans,OptionCalendrier3mois,1),OptionJoursemaine)</f>
        <v>45719</v>
      </c>
      <c r="C33" s="11">
        <v>45720</v>
      </c>
      <c r="D33" s="11">
        <v>45721</v>
      </c>
      <c r="E33" s="11">
        <v>45722</v>
      </c>
      <c r="F33" s="11">
        <v>45723</v>
      </c>
      <c r="G33" s="11">
        <v>45724</v>
      </c>
      <c r="H33" s="12">
        <v>45725</v>
      </c>
    </row>
    <row r="34" spans="1:8" ht="56.25" customHeight="1" x14ac:dyDescent="0.25">
      <c r="B34" s="7"/>
      <c r="C34" s="7"/>
      <c r="D34" s="7"/>
      <c r="E34" s="7"/>
      <c r="F34" s="7"/>
      <c r="G34" s="22" t="s">
        <v>192</v>
      </c>
      <c r="H34" s="7" t="s">
        <v>175</v>
      </c>
    </row>
    <row r="35" spans="1:8" ht="16.5" customHeight="1" x14ac:dyDescent="0.25">
      <c r="B35" s="11">
        <f t="array" ref="B35:H35">Jours+15+DATE(Calendrier3ans,OptionCalendrier3mois,1)-WEEKDAY(DATE(Calendrier3ans,OptionCalendrier3mois,1),OptionJoursemaine)</f>
        <v>45726</v>
      </c>
      <c r="C35" s="11">
        <v>45727</v>
      </c>
      <c r="D35" s="11">
        <v>45728</v>
      </c>
      <c r="E35" s="11">
        <v>45729</v>
      </c>
      <c r="F35" s="11">
        <v>45730</v>
      </c>
      <c r="G35" s="11">
        <v>45731</v>
      </c>
      <c r="H35" s="12">
        <v>45732</v>
      </c>
    </row>
    <row r="36" spans="1:8" ht="56.25" customHeight="1" x14ac:dyDescent="0.25">
      <c r="B36" s="7"/>
      <c r="C36" s="7"/>
      <c r="D36" s="7"/>
      <c r="E36" s="7"/>
      <c r="F36" s="7"/>
      <c r="G36" s="17" t="s">
        <v>195</v>
      </c>
      <c r="H36" s="17" t="s">
        <v>195</v>
      </c>
    </row>
    <row r="37" spans="1:8" ht="16.5" customHeight="1" x14ac:dyDescent="0.25">
      <c r="B37" s="11">
        <f t="array" ref="B37:H37">Jours+22+DATE(Calendrier3ans,OptionCalendrier3mois,1)-WEEKDAY(DATE(Calendrier3ans,OptionCalendrier3mois,1),OptionJoursemaine)</f>
        <v>45733</v>
      </c>
      <c r="C37" s="11">
        <v>45734</v>
      </c>
      <c r="D37" s="11">
        <v>45735</v>
      </c>
      <c r="E37" s="11">
        <v>45736</v>
      </c>
      <c r="F37" s="11">
        <v>45737</v>
      </c>
      <c r="G37" s="11">
        <v>45738</v>
      </c>
      <c r="H37" s="12">
        <v>45739</v>
      </c>
    </row>
    <row r="38" spans="1:8" ht="56.25" customHeight="1" x14ac:dyDescent="0.25">
      <c r="B38" s="7"/>
      <c r="C38" s="7"/>
      <c r="D38" s="7"/>
      <c r="E38" s="7"/>
      <c r="F38" s="7"/>
      <c r="G38" s="22" t="s">
        <v>194</v>
      </c>
      <c r="H38" s="21" t="s">
        <v>170</v>
      </c>
    </row>
    <row r="39" spans="1:8" ht="16.5" customHeight="1" x14ac:dyDescent="0.25">
      <c r="B39" s="11">
        <f t="array" ref="B39:H39">Jours+29+DATE(Calendrier3ans,OptionCalendrier3mois,1)-WEEKDAY(DATE(Calendrier3ans,OptionCalendrier3mois,1),OptionJoursemaine)</f>
        <v>45740</v>
      </c>
      <c r="C39" s="11">
        <v>45741</v>
      </c>
      <c r="D39" s="11">
        <v>45742</v>
      </c>
      <c r="E39" s="11">
        <v>45743</v>
      </c>
      <c r="F39" s="11">
        <v>45744</v>
      </c>
      <c r="G39" s="11">
        <v>45745</v>
      </c>
      <c r="H39" s="12">
        <v>45746</v>
      </c>
    </row>
    <row r="40" spans="1:8" ht="57" customHeight="1" x14ac:dyDescent="0.25">
      <c r="B40" s="7"/>
      <c r="C40" s="7"/>
      <c r="D40" s="7"/>
      <c r="E40" s="7"/>
      <c r="F40" s="7"/>
      <c r="G40" s="17" t="s">
        <v>195</v>
      </c>
      <c r="H40" s="17" t="s">
        <v>195</v>
      </c>
    </row>
    <row r="41" spans="1:8" ht="16.5" customHeight="1" x14ac:dyDescent="0.25">
      <c r="B41" s="11">
        <f t="array" ref="B41:C41">Jours+36+DATE(Calendrier3ans,OptionCalendrier3mois,1)-WEEKDAY(DATE(Calendrier3ans,OptionCalendrier3mois,1),OptionJoursemaine)</f>
        <v>45747</v>
      </c>
      <c r="C41" s="11">
        <v>45748</v>
      </c>
      <c r="D41" s="26" t="s">
        <v>1</v>
      </c>
      <c r="E41" s="26"/>
      <c r="F41" s="26"/>
      <c r="G41" s="26"/>
      <c r="H41" s="26"/>
    </row>
    <row r="42" spans="1:8" ht="63.75" customHeight="1" x14ac:dyDescent="0.25">
      <c r="B42" s="7"/>
      <c r="C42" s="7"/>
      <c r="D42" s="24"/>
      <c r="E42" s="24"/>
      <c r="F42" s="24"/>
      <c r="G42" s="24"/>
      <c r="H42" s="24"/>
    </row>
    <row r="43" spans="1:8" ht="54" customHeight="1" x14ac:dyDescent="0.7">
      <c r="A43" s="2"/>
      <c r="B43" s="1">
        <f>YEAR(DATE(Calendrier3ans,OptionCalendrier3mois+1,1))</f>
        <v>2025</v>
      </c>
      <c r="C43" s="27" t="str">
        <f>TEXT(DATE(Calendrier3ans,OptionCalendrier3mois+1,1),"mmmm")</f>
        <v>avril</v>
      </c>
      <c r="D43" s="27"/>
      <c r="E43" s="27"/>
      <c r="F43" s="6"/>
      <c r="G43" s="6"/>
      <c r="H43" s="2"/>
    </row>
    <row r="44" spans="1:8" ht="14.25" customHeight="1" x14ac:dyDescent="0.25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25">
      <c r="B45" s="11">
        <f t="array" ref="B45:H45">Jours+1+DATE(Calendrier4ans,OptionCalendrier4mois,1)-WEEKDAY(DATE(Calendrier4ans,OptionCalendrier4mois,1),OptionJoursemaine)</f>
        <v>45747</v>
      </c>
      <c r="C45" s="11">
        <v>45748</v>
      </c>
      <c r="D45" s="11">
        <v>45749</v>
      </c>
      <c r="E45" s="11">
        <v>45750</v>
      </c>
      <c r="F45" s="11">
        <v>45751</v>
      </c>
      <c r="G45" s="11">
        <v>45752</v>
      </c>
      <c r="H45" s="12">
        <v>45753</v>
      </c>
    </row>
    <row r="46" spans="1:8" ht="56.25" customHeight="1" x14ac:dyDescent="0.25">
      <c r="B46" s="7"/>
      <c r="C46" s="7"/>
      <c r="D46" s="7"/>
      <c r="E46" s="7"/>
      <c r="F46" s="22" t="s">
        <v>154</v>
      </c>
      <c r="G46" s="22" t="s">
        <v>198</v>
      </c>
      <c r="H46" s="21" t="s">
        <v>153</v>
      </c>
    </row>
    <row r="47" spans="1:8" ht="16.5" customHeight="1" x14ac:dyDescent="0.25">
      <c r="B47" s="11">
        <f t="array" ref="B47:H47">Jours+8+DATE(Calendrier4ans,OptionCalendrier4mois,1)-WEEKDAY(DATE(Calendrier4ans,OptionCalendrier4mois,1),OptionJoursemaine)</f>
        <v>45754</v>
      </c>
      <c r="C47" s="11">
        <v>45755</v>
      </c>
      <c r="D47" s="11">
        <v>45756</v>
      </c>
      <c r="E47" s="11">
        <v>45757</v>
      </c>
      <c r="F47" s="11">
        <v>45758</v>
      </c>
      <c r="G47" s="11">
        <v>45759</v>
      </c>
      <c r="H47" s="12">
        <v>45760</v>
      </c>
    </row>
    <row r="48" spans="1:8" ht="56.25" customHeight="1" x14ac:dyDescent="0.25">
      <c r="B48" s="7" t="s">
        <v>159</v>
      </c>
      <c r="C48" s="7" t="s">
        <v>160</v>
      </c>
      <c r="D48" s="7" t="s">
        <v>160</v>
      </c>
      <c r="E48" s="7" t="s">
        <v>160</v>
      </c>
      <c r="F48" s="7" t="s">
        <v>160</v>
      </c>
      <c r="G48" s="7"/>
      <c r="H48" s="8"/>
    </row>
    <row r="49" spans="1:8" ht="16.5" customHeight="1" x14ac:dyDescent="0.25">
      <c r="B49" s="11">
        <f t="array" ref="B49:H49">Jours+15+DATE(Calendrier4ans,OptionCalendrier4mois,1)-WEEKDAY(DATE(Calendrier4ans,OptionCalendrier4mois,1),OptionJoursemaine)</f>
        <v>45761</v>
      </c>
      <c r="C49" s="11">
        <v>45762</v>
      </c>
      <c r="D49" s="11">
        <v>45763</v>
      </c>
      <c r="E49" s="11">
        <v>45764</v>
      </c>
      <c r="F49" s="11">
        <v>45765</v>
      </c>
      <c r="G49" s="11">
        <v>45766</v>
      </c>
      <c r="H49" s="12">
        <v>45767</v>
      </c>
    </row>
    <row r="50" spans="1:8" ht="56.25" customHeight="1" x14ac:dyDescent="0.25">
      <c r="B50" s="7" t="s">
        <v>176</v>
      </c>
      <c r="C50" s="7" t="s">
        <v>176</v>
      </c>
      <c r="D50" s="7" t="s">
        <v>176</v>
      </c>
      <c r="E50" s="7" t="s">
        <v>176</v>
      </c>
      <c r="F50" s="7" t="s">
        <v>176</v>
      </c>
      <c r="G50" s="22"/>
      <c r="H50" s="7"/>
    </row>
    <row r="51" spans="1:8" ht="16.5" customHeight="1" x14ac:dyDescent="0.25">
      <c r="B51" s="11">
        <f t="array" ref="B51:H51">Jours+22+DATE(Calendrier4ans,OptionCalendrier4mois,1)-WEEKDAY(DATE(Calendrier4ans,OptionCalendrier4mois,1),OptionJoursemaine)</f>
        <v>45768</v>
      </c>
      <c r="C51" s="11">
        <v>45769</v>
      </c>
      <c r="D51" s="11">
        <v>45770</v>
      </c>
      <c r="E51" s="11">
        <v>45771</v>
      </c>
      <c r="F51" s="11">
        <v>45772</v>
      </c>
      <c r="G51" s="11">
        <v>45773</v>
      </c>
      <c r="H51" s="12">
        <v>45774</v>
      </c>
    </row>
    <row r="52" spans="1:8" ht="56.25" customHeight="1" x14ac:dyDescent="0.25">
      <c r="B52" s="8" t="s">
        <v>150</v>
      </c>
      <c r="C52" s="22"/>
      <c r="D52" s="22"/>
      <c r="E52" s="22"/>
      <c r="F52" s="22"/>
      <c r="G52" s="7" t="s">
        <v>175</v>
      </c>
      <c r="H52" s="7" t="s">
        <v>175</v>
      </c>
    </row>
    <row r="53" spans="1:8" ht="16.5" customHeight="1" x14ac:dyDescent="0.25">
      <c r="B53" s="11">
        <f t="array" ref="B53:H53">Jours+29+DATE(Calendrier4ans,OptionCalendrier4mois,1)-WEEKDAY(DATE(Calendrier4ans,OptionCalendrier4mois,1),OptionJoursemaine)</f>
        <v>45775</v>
      </c>
      <c r="C53" s="11">
        <v>45776</v>
      </c>
      <c r="D53" s="11">
        <v>45777</v>
      </c>
      <c r="E53" s="11">
        <v>45778</v>
      </c>
      <c r="F53" s="11">
        <v>45779</v>
      </c>
      <c r="G53" s="11">
        <v>45780</v>
      </c>
      <c r="H53" s="12">
        <v>45781</v>
      </c>
    </row>
    <row r="54" spans="1:8" ht="57" customHeight="1" x14ac:dyDescent="0.25">
      <c r="B54" s="7"/>
      <c r="C54" s="7"/>
      <c r="D54" s="7"/>
      <c r="E54" s="7"/>
      <c r="F54" s="7"/>
      <c r="G54" s="7"/>
      <c r="H54" s="9"/>
    </row>
    <row r="55" spans="1:8" ht="16.5" customHeight="1" x14ac:dyDescent="0.25">
      <c r="B55" s="11">
        <f t="array" ref="B55:C55">Jours+36+DATE(Calendrier4ans,OptionCalendrier4mois,1)-WEEKDAY(DATE(Calendrier4ans,OptionCalendrier4mois,1),OptionJoursemaine)</f>
        <v>45782</v>
      </c>
      <c r="C55" s="11">
        <v>45783</v>
      </c>
      <c r="D55" s="25" t="s">
        <v>1</v>
      </c>
      <c r="E55" s="26"/>
      <c r="F55" s="26"/>
      <c r="G55" s="26"/>
      <c r="H55" s="26"/>
    </row>
    <row r="56" spans="1:8" ht="63.75" customHeight="1" x14ac:dyDescent="0.25">
      <c r="B56" s="7"/>
      <c r="C56" s="7"/>
      <c r="D56" s="24"/>
      <c r="E56" s="24"/>
      <c r="F56" s="24"/>
      <c r="G56" s="24"/>
      <c r="H56" s="24"/>
    </row>
    <row r="57" spans="1:8" ht="54" customHeight="1" x14ac:dyDescent="0.7">
      <c r="A57" s="2"/>
      <c r="B57" s="1">
        <f>YEAR(DATE(Calendrier4ans,OptionCalendrier4mois+1,1))</f>
        <v>2025</v>
      </c>
      <c r="C57" s="27" t="str">
        <f>TEXT(DATE(Calendrier4ans,OptionCalendrier4mois+1,1),"mmmm")</f>
        <v>mai</v>
      </c>
      <c r="D57" s="27"/>
      <c r="E57" s="27"/>
      <c r="F57" s="6"/>
      <c r="G57" s="6"/>
      <c r="H57" s="2"/>
    </row>
    <row r="58" spans="1:8" ht="14.25" customHeight="1" x14ac:dyDescent="0.25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25">
      <c r="B59" s="11">
        <f t="array" ref="B59:H59">Jours+1+DATE(Calendrier5ans,OptionCalendrier5mois,1)-WEEKDAY(DATE(Calendrier5ans,OptionCalendrier5mois,1),OptionJoursemaine)</f>
        <v>45775</v>
      </c>
      <c r="C59" s="11">
        <v>45776</v>
      </c>
      <c r="D59" s="11">
        <v>45777</v>
      </c>
      <c r="E59" s="11">
        <v>45778</v>
      </c>
      <c r="F59" s="11">
        <v>45779</v>
      </c>
      <c r="G59" s="11">
        <v>45780</v>
      </c>
      <c r="H59" s="12">
        <v>45781</v>
      </c>
    </row>
    <row r="60" spans="1:8" ht="56.25" customHeight="1" x14ac:dyDescent="0.25">
      <c r="B60" s="7"/>
      <c r="C60" s="7"/>
      <c r="D60" s="7"/>
      <c r="E60" s="7"/>
      <c r="F60" s="7"/>
      <c r="G60" s="17" t="s">
        <v>199</v>
      </c>
      <c r="H60" s="17" t="s">
        <v>199</v>
      </c>
    </row>
    <row r="61" spans="1:8" ht="16.5" customHeight="1" x14ac:dyDescent="0.25">
      <c r="B61" s="11">
        <f t="array" ref="B61:H61">Jours+8+DATE(Calendrier5ans,OptionCalendrier5mois,1)-WEEKDAY(DATE(Calendrier5ans,OptionCalendrier5mois,1),OptionJoursemaine)</f>
        <v>45782</v>
      </c>
      <c r="C61" s="11">
        <v>45783</v>
      </c>
      <c r="D61" s="11">
        <v>45784</v>
      </c>
      <c r="E61" s="11">
        <v>45785</v>
      </c>
      <c r="F61" s="11">
        <v>45786</v>
      </c>
      <c r="G61" s="11">
        <v>45787</v>
      </c>
      <c r="H61" s="12">
        <v>45788</v>
      </c>
    </row>
    <row r="62" spans="1:8" ht="56.25" customHeight="1" x14ac:dyDescent="0.25">
      <c r="B62" s="7"/>
      <c r="C62" s="7"/>
      <c r="D62" s="7"/>
      <c r="E62" s="16"/>
      <c r="F62" s="7"/>
      <c r="G62" s="7" t="s">
        <v>175</v>
      </c>
      <c r="H62" s="7" t="s">
        <v>175</v>
      </c>
    </row>
    <row r="63" spans="1:8" ht="16.5" customHeight="1" x14ac:dyDescent="0.25">
      <c r="B63" s="11">
        <f t="array" ref="B63:H63">Jours+15+DATE(Calendrier5ans,OptionCalendrier5mois,1)-WEEKDAY(DATE(Calendrier5ans,OptionCalendrier5mois,1),OptionJoursemaine)</f>
        <v>45789</v>
      </c>
      <c r="C63" s="11">
        <v>45790</v>
      </c>
      <c r="D63" s="11">
        <v>45791</v>
      </c>
      <c r="E63" s="11">
        <v>45792</v>
      </c>
      <c r="F63" s="11">
        <v>45793</v>
      </c>
      <c r="G63" s="11">
        <v>45794</v>
      </c>
      <c r="H63" s="12">
        <v>45795</v>
      </c>
    </row>
    <row r="64" spans="1:8" ht="78" customHeight="1" x14ac:dyDescent="0.25">
      <c r="B64" s="7"/>
      <c r="C64" s="7"/>
      <c r="D64" s="7"/>
      <c r="E64" s="7"/>
      <c r="F64" s="7"/>
      <c r="G64" s="7" t="s">
        <v>177</v>
      </c>
      <c r="H64" s="8" t="s">
        <v>178</v>
      </c>
    </row>
    <row r="65" spans="1:8" ht="16.5" customHeight="1" x14ac:dyDescent="0.25">
      <c r="B65" s="11">
        <f t="array" ref="B65:H65">Jours+22+DATE(Calendrier5ans,OptionCalendrier5mois,1)-WEEKDAY(DATE(Calendrier5ans,OptionCalendrier5mois,1),OptionJoursemaine)</f>
        <v>45796</v>
      </c>
      <c r="C65" s="11">
        <v>45797</v>
      </c>
      <c r="D65" s="11">
        <v>45798</v>
      </c>
      <c r="E65" s="11">
        <v>45799</v>
      </c>
      <c r="F65" s="11">
        <v>45800</v>
      </c>
      <c r="G65" s="11">
        <v>45801</v>
      </c>
      <c r="H65" s="12">
        <v>45802</v>
      </c>
    </row>
    <row r="66" spans="1:8" ht="56.25" customHeight="1" x14ac:dyDescent="0.25">
      <c r="B66" s="7"/>
      <c r="C66" s="7"/>
      <c r="D66" s="7"/>
      <c r="E66" s="7"/>
      <c r="F66" s="7"/>
      <c r="G66" s="7" t="s">
        <v>179</v>
      </c>
      <c r="H66" s="7" t="s">
        <v>179</v>
      </c>
    </row>
    <row r="67" spans="1:8" ht="16.5" customHeight="1" x14ac:dyDescent="0.25">
      <c r="B67" s="11">
        <f t="array" ref="B67:H67">Jours+29+DATE(Calendrier5ans,OptionCalendrier5mois,1)-WEEKDAY(DATE(Calendrier5ans,OptionCalendrier5mois,1),OptionJoursemaine)</f>
        <v>45803</v>
      </c>
      <c r="C67" s="11">
        <v>45804</v>
      </c>
      <c r="D67" s="11">
        <v>45805</v>
      </c>
      <c r="E67" s="11">
        <v>45806</v>
      </c>
      <c r="F67" s="11">
        <v>45807</v>
      </c>
      <c r="G67" s="11">
        <v>45808</v>
      </c>
      <c r="H67" s="12">
        <v>45809</v>
      </c>
    </row>
    <row r="68" spans="1:8" ht="57" customHeight="1" x14ac:dyDescent="0.25">
      <c r="B68" s="7"/>
      <c r="C68" s="7"/>
      <c r="D68" s="7"/>
      <c r="E68" s="7" t="s">
        <v>209</v>
      </c>
      <c r="F68" s="19"/>
      <c r="G68" s="7"/>
      <c r="H68" s="9"/>
    </row>
    <row r="69" spans="1:8" ht="16.5" customHeight="1" x14ac:dyDescent="0.25">
      <c r="B69" s="11">
        <f t="array" ref="B69:C69">Jours+36+DATE(Calendrier5ans,OptionCalendrier5mois,1)-WEEKDAY(DATE(Calendrier5ans,OptionCalendrier5mois,1),OptionJoursemaine)</f>
        <v>45810</v>
      </c>
      <c r="C69" s="11">
        <v>45811</v>
      </c>
      <c r="D69" s="25" t="s">
        <v>1</v>
      </c>
      <c r="E69" s="26"/>
      <c r="F69" s="26"/>
      <c r="G69" s="26"/>
      <c r="H69" s="26"/>
    </row>
    <row r="70" spans="1:8" ht="63.75" customHeight="1" x14ac:dyDescent="0.25">
      <c r="B70" s="7"/>
      <c r="C70" s="7"/>
      <c r="D70" s="24"/>
      <c r="E70" s="24"/>
      <c r="F70" s="24"/>
      <c r="G70" s="24"/>
      <c r="H70" s="24"/>
    </row>
    <row r="71" spans="1:8" ht="54" customHeight="1" x14ac:dyDescent="0.7">
      <c r="A71" s="2"/>
      <c r="B71" s="1">
        <f>YEAR(DATE(Calendrier5ans,OptionCalendrier5mois+1,1))</f>
        <v>2025</v>
      </c>
      <c r="C71" s="27" t="str">
        <f>TEXT(DATE(Calendrier5ans,OptionCalendrier5mois+1,1),"mmmm")</f>
        <v>juin</v>
      </c>
      <c r="D71" s="27"/>
      <c r="E71" s="27"/>
      <c r="F71" s="6"/>
      <c r="G71" s="6"/>
      <c r="H71" s="2"/>
    </row>
    <row r="72" spans="1:8" ht="14.25" customHeight="1" x14ac:dyDescent="0.25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25">
      <c r="B73" s="11">
        <f t="array" ref="B73:H73">Jours+1+DATE(Calendrier6ans,OptionCalendrier6mois,1)-WEEKDAY(DATE(Calendrier6ans,OptionCalendrier6mois,1),OptionJoursemaine)</f>
        <v>45803</v>
      </c>
      <c r="C73" s="11">
        <v>45804</v>
      </c>
      <c r="D73" s="11">
        <v>45805</v>
      </c>
      <c r="E73" s="11">
        <v>45806</v>
      </c>
      <c r="F73" s="11">
        <v>45807</v>
      </c>
      <c r="G73" s="11">
        <v>45808</v>
      </c>
      <c r="H73" s="12">
        <v>45809</v>
      </c>
    </row>
    <row r="74" spans="1:8" ht="56.25" customHeight="1" x14ac:dyDescent="0.25">
      <c r="B74" s="7"/>
      <c r="C74" s="7"/>
      <c r="D74" s="7"/>
      <c r="E74" s="7"/>
      <c r="F74" s="7"/>
      <c r="G74" s="7"/>
      <c r="H74" s="8"/>
    </row>
    <row r="75" spans="1:8" ht="16.5" customHeight="1" x14ac:dyDescent="0.25">
      <c r="B75" s="11">
        <f t="array" ref="B75:H75">Jours+8+DATE(Calendrier6ans,OptionCalendrier6mois,1)-WEEKDAY(DATE(Calendrier6ans,OptionCalendrier6mois,1),OptionJoursemaine)</f>
        <v>45810</v>
      </c>
      <c r="C75" s="11">
        <v>45811</v>
      </c>
      <c r="D75" s="11">
        <v>45812</v>
      </c>
      <c r="E75" s="11">
        <v>45813</v>
      </c>
      <c r="F75" s="11">
        <v>45814</v>
      </c>
      <c r="G75" s="11">
        <v>45815</v>
      </c>
      <c r="H75" s="12">
        <v>45816</v>
      </c>
    </row>
    <row r="76" spans="1:8" ht="56.25" customHeight="1" x14ac:dyDescent="0.25">
      <c r="B76" s="7"/>
      <c r="C76" s="7"/>
      <c r="D76" s="7"/>
      <c r="E76" s="7"/>
      <c r="F76" s="7" t="s">
        <v>207</v>
      </c>
      <c r="G76" s="7" t="s">
        <v>179</v>
      </c>
      <c r="H76" s="7" t="s">
        <v>204</v>
      </c>
    </row>
    <row r="77" spans="1:8" ht="16.5" customHeight="1" x14ac:dyDescent="0.25">
      <c r="B77" s="11">
        <f t="array" ref="B77:H77">Jours+15+DATE(Calendrier6ans,OptionCalendrier6mois,1)-WEEKDAY(DATE(Calendrier6ans,OptionCalendrier6mois,1),OptionJoursemaine)</f>
        <v>45817</v>
      </c>
      <c r="C77" s="11">
        <v>45818</v>
      </c>
      <c r="D77" s="11">
        <v>45819</v>
      </c>
      <c r="E77" s="11">
        <v>45820</v>
      </c>
      <c r="F77" s="11">
        <v>45821</v>
      </c>
      <c r="G77" s="11">
        <v>45822</v>
      </c>
      <c r="H77" s="12">
        <v>45823</v>
      </c>
    </row>
    <row r="78" spans="1:8" ht="56.25" customHeight="1" x14ac:dyDescent="0.25">
      <c r="B78" s="7"/>
      <c r="C78" s="7"/>
      <c r="D78" s="7"/>
      <c r="E78" s="7"/>
      <c r="F78" s="7"/>
      <c r="G78" s="16" t="s">
        <v>200</v>
      </c>
      <c r="H78" s="21" t="s">
        <v>180</v>
      </c>
    </row>
    <row r="79" spans="1:8" ht="16.5" customHeight="1" x14ac:dyDescent="0.25">
      <c r="B79" s="11">
        <f t="array" ref="B79:H79">Jours+22+DATE(Calendrier6ans,OptionCalendrier6mois,1)-WEEKDAY(DATE(Calendrier6ans,OptionCalendrier6mois,1),OptionJoursemaine)</f>
        <v>45824</v>
      </c>
      <c r="C79" s="11">
        <v>45825</v>
      </c>
      <c r="D79" s="11">
        <v>45826</v>
      </c>
      <c r="E79" s="11">
        <v>45827</v>
      </c>
      <c r="F79" s="11">
        <v>45828</v>
      </c>
      <c r="G79" s="11">
        <v>45829</v>
      </c>
      <c r="H79" s="12">
        <v>45830</v>
      </c>
    </row>
    <row r="80" spans="1:8" ht="75.75" customHeight="1" x14ac:dyDescent="0.25">
      <c r="B80" s="7"/>
      <c r="C80" s="7"/>
      <c r="D80" s="7" t="s">
        <v>171</v>
      </c>
      <c r="E80" s="7"/>
      <c r="F80" s="7"/>
      <c r="G80" s="22"/>
      <c r="H80" s="21" t="s">
        <v>202</v>
      </c>
    </row>
    <row r="81" spans="1:8" ht="16.5" customHeight="1" x14ac:dyDescent="0.25">
      <c r="B81" s="11">
        <f t="array" ref="B81:H81">Jours+29+DATE(Calendrier6ans,OptionCalendrier6mois,1)-WEEKDAY(DATE(Calendrier6ans,OptionCalendrier6mois,1),OptionJoursemaine)</f>
        <v>45831</v>
      </c>
      <c r="C81" s="11">
        <v>45832</v>
      </c>
      <c r="D81" s="11">
        <v>45833</v>
      </c>
      <c r="E81" s="11">
        <v>45834</v>
      </c>
      <c r="F81" s="11">
        <v>45835</v>
      </c>
      <c r="G81" s="11">
        <v>45836</v>
      </c>
      <c r="H81" s="12">
        <v>45837</v>
      </c>
    </row>
    <row r="82" spans="1:8" ht="57" customHeight="1" x14ac:dyDescent="0.25">
      <c r="B82" s="7"/>
      <c r="C82" s="7"/>
      <c r="D82" s="16" t="s">
        <v>201</v>
      </c>
      <c r="E82" s="7"/>
      <c r="F82" s="7" t="s">
        <v>140</v>
      </c>
      <c r="G82" s="7" t="s">
        <v>140</v>
      </c>
      <c r="H82" s="9" t="s">
        <v>152</v>
      </c>
    </row>
    <row r="83" spans="1:8" ht="16.5" customHeight="1" x14ac:dyDescent="0.25">
      <c r="B83" s="11">
        <f t="array" ref="B83:C83">Jours+36+DATE(Calendrier6ans,OptionCalendrier6mois,1)-WEEKDAY(DATE(Calendrier6ans,OptionCalendrier6mois,1),OptionJoursemaine)</f>
        <v>45838</v>
      </c>
      <c r="C83" s="11">
        <v>45839</v>
      </c>
      <c r="D83" s="25" t="s">
        <v>1</v>
      </c>
      <c r="E83" s="26"/>
      <c r="F83" s="26"/>
      <c r="G83" s="26"/>
      <c r="H83" s="26"/>
    </row>
    <row r="84" spans="1:8" ht="63.75" customHeight="1" x14ac:dyDescent="0.25">
      <c r="B84" s="7"/>
      <c r="C84" s="7"/>
      <c r="D84" s="24"/>
      <c r="E84" s="24"/>
      <c r="F84" s="24"/>
      <c r="G84" s="24"/>
      <c r="H84" s="24"/>
    </row>
    <row r="85" spans="1:8" ht="54" customHeight="1" x14ac:dyDescent="0.7">
      <c r="A85" s="2"/>
      <c r="B85" s="1">
        <f>YEAR(DATE(Calendrier6ans,OptionCalendrier6mois+1,1))</f>
        <v>2025</v>
      </c>
      <c r="C85" s="27" t="str">
        <f>TEXT(DATE(Calendrier6ans,OptionCalendrier6mois+1,1),"mmmm")</f>
        <v>juillet</v>
      </c>
      <c r="D85" s="27"/>
      <c r="E85" s="27"/>
      <c r="F85" s="6"/>
      <c r="G85" s="6"/>
      <c r="H85" s="2"/>
    </row>
    <row r="86" spans="1:8" ht="14.25" customHeight="1" x14ac:dyDescent="0.25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25">
      <c r="B87" s="11">
        <f t="array" ref="B87:H87">Jours+1+DATE(Calendrier7ans,OptionCalendrier7mois,1)-WEEKDAY(DATE(Calendrier7ans,OptionCalendrier7mois,1),OptionJoursemaine)</f>
        <v>45838</v>
      </c>
      <c r="C87" s="11">
        <v>45839</v>
      </c>
      <c r="D87" s="11">
        <v>45840</v>
      </c>
      <c r="E87" s="11">
        <v>45841</v>
      </c>
      <c r="F87" s="11">
        <v>45842</v>
      </c>
      <c r="G87" s="11">
        <v>45843</v>
      </c>
      <c r="H87" s="12">
        <v>45844</v>
      </c>
    </row>
    <row r="88" spans="1:8" ht="56.25" customHeight="1" x14ac:dyDescent="0.25">
      <c r="B88" s="7"/>
      <c r="C88" s="7"/>
      <c r="D88" s="7"/>
      <c r="E88" s="7"/>
      <c r="F88" s="7"/>
      <c r="G88" s="7"/>
      <c r="H88" s="8" t="s">
        <v>203</v>
      </c>
    </row>
    <row r="89" spans="1:8" ht="16.5" customHeight="1" x14ac:dyDescent="0.25">
      <c r="B89" s="11">
        <f t="array" ref="B89:H89">Jours+8+DATE(Calendrier7ans,OptionCalendrier7mois,1)-WEEKDAY(DATE(Calendrier7ans,OptionCalendrier7mois,1),OptionJoursemaine)</f>
        <v>45845</v>
      </c>
      <c r="C89" s="11">
        <v>45846</v>
      </c>
      <c r="D89" s="11">
        <v>45847</v>
      </c>
      <c r="E89" s="11">
        <v>45848</v>
      </c>
      <c r="F89" s="11">
        <v>45849</v>
      </c>
      <c r="G89" s="11">
        <v>45850</v>
      </c>
      <c r="H89" s="12">
        <v>45851</v>
      </c>
    </row>
    <row r="90" spans="1:8" ht="56.25" customHeight="1" x14ac:dyDescent="0.25">
      <c r="B90" s="7"/>
      <c r="C90" s="7"/>
      <c r="D90" s="7"/>
      <c r="E90" s="7"/>
      <c r="F90" s="7"/>
      <c r="G90" s="7"/>
      <c r="H90" s="8" t="s">
        <v>165</v>
      </c>
    </row>
    <row r="91" spans="1:8" ht="16.5" customHeight="1" x14ac:dyDescent="0.25">
      <c r="B91" s="11">
        <f t="array" ref="B91:H91">Jours+15+DATE(Calendrier7ans,OptionCalendrier7mois,1)-WEEKDAY(DATE(Calendrier7ans,OptionCalendrier7mois,1),OptionJoursemaine)</f>
        <v>45852</v>
      </c>
      <c r="C91" s="11">
        <v>45853</v>
      </c>
      <c r="D91" s="11">
        <v>45854</v>
      </c>
      <c r="E91" s="11">
        <v>45855</v>
      </c>
      <c r="F91" s="11">
        <v>45856</v>
      </c>
      <c r="G91" s="11">
        <v>45857</v>
      </c>
      <c r="H91" s="12">
        <v>45858</v>
      </c>
    </row>
    <row r="92" spans="1:8" ht="56.25" customHeight="1" x14ac:dyDescent="0.25">
      <c r="B92" s="8" t="s">
        <v>150</v>
      </c>
      <c r="C92" s="7"/>
      <c r="D92" s="7"/>
      <c r="E92" s="7"/>
      <c r="F92" s="7"/>
      <c r="G92" s="7"/>
      <c r="H92" s="8"/>
    </row>
    <row r="93" spans="1:8" ht="16.5" customHeight="1" x14ac:dyDescent="0.25">
      <c r="B93" s="11">
        <f t="array" ref="B93:H93">Jours+22+DATE(Calendrier7ans,OptionCalendrier7mois,1)-WEEKDAY(DATE(Calendrier7ans,OptionCalendrier7mois,1),OptionJoursemaine)</f>
        <v>45859</v>
      </c>
      <c r="C93" s="11">
        <v>45860</v>
      </c>
      <c r="D93" s="11">
        <v>45861</v>
      </c>
      <c r="E93" s="11">
        <v>45862</v>
      </c>
      <c r="F93" s="11">
        <v>45863</v>
      </c>
      <c r="G93" s="11">
        <v>45864</v>
      </c>
      <c r="H93" s="12">
        <v>45865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1">
        <f t="array" ref="B95:H95">Jours+29+DATE(Calendrier7ans,OptionCalendrier7mois,1)-WEEKDAY(DATE(Calendrier7ans,OptionCalendrier7mois,1),OptionJoursemaine)</f>
        <v>45866</v>
      </c>
      <c r="C95" s="11">
        <v>45867</v>
      </c>
      <c r="D95" s="11">
        <v>45868</v>
      </c>
      <c r="E95" s="11">
        <v>45869</v>
      </c>
      <c r="F95" s="11">
        <v>45870</v>
      </c>
      <c r="G95" s="11">
        <v>45871</v>
      </c>
      <c r="H95" s="12">
        <v>45872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8" ht="16.5" customHeight="1" x14ac:dyDescent="0.25">
      <c r="B97" s="11">
        <f t="array" ref="B97:C97">Jours+36+DATE(Calendrier7ans,OptionCalendrier7mois,1)-WEEKDAY(DATE(Calendrier7ans,OptionCalendrier7mois,1),OptionJoursemaine)</f>
        <v>45873</v>
      </c>
      <c r="C97" s="11">
        <v>45874</v>
      </c>
      <c r="D97" s="25" t="s">
        <v>1</v>
      </c>
      <c r="E97" s="26"/>
      <c r="F97" s="26"/>
      <c r="G97" s="26"/>
      <c r="H97" s="26"/>
    </row>
    <row r="98" spans="1:8" ht="63.75" customHeight="1" x14ac:dyDescent="0.25">
      <c r="B98" s="7"/>
      <c r="C98" s="7"/>
      <c r="D98" s="24"/>
      <c r="E98" s="24"/>
      <c r="F98" s="24"/>
      <c r="G98" s="24"/>
      <c r="H98" s="24"/>
    </row>
    <row r="99" spans="1:8" ht="54" customHeight="1" x14ac:dyDescent="0.7">
      <c r="A99" s="2"/>
      <c r="B99" s="1">
        <f>YEAR(DATE(Calendrier7ans,OptionCalendrier7mois+1,1))</f>
        <v>2025</v>
      </c>
      <c r="C99" s="27" t="str">
        <f>TEXT(DATE(Calendrier7ans,OptionCalendrier7mois+1,1),"mmmm")</f>
        <v>août</v>
      </c>
      <c r="D99" s="27"/>
      <c r="E99" s="27"/>
      <c r="F99" s="6"/>
      <c r="G99" s="6"/>
      <c r="H99" s="2"/>
    </row>
    <row r="100" spans="1:8" ht="14.25" customHeight="1" x14ac:dyDescent="0.25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25">
      <c r="B101" s="11">
        <f t="array" ref="B101:H101">Jours+1+DATE(Calendrier8ans,OptionCalendrier8mois,1)-WEEKDAY(DATE(Calendrier8ans,OptionCalendrier8mois,1),OptionJoursemaine)</f>
        <v>45866</v>
      </c>
      <c r="C101" s="11">
        <v>45867</v>
      </c>
      <c r="D101" s="11">
        <v>45868</v>
      </c>
      <c r="E101" s="11">
        <v>45869</v>
      </c>
      <c r="F101" s="11">
        <v>45870</v>
      </c>
      <c r="G101" s="11">
        <v>45871</v>
      </c>
      <c r="H101" s="12">
        <v>45872</v>
      </c>
    </row>
    <row r="102" spans="1:8" ht="56.25" customHeight="1" x14ac:dyDescent="0.25">
      <c r="B102" s="7"/>
      <c r="C102" s="7"/>
      <c r="D102" s="7"/>
      <c r="E102" s="7"/>
      <c r="F102" s="7"/>
      <c r="G102" s="7"/>
      <c r="H102" s="8"/>
    </row>
    <row r="103" spans="1:8" ht="16.5" customHeight="1" x14ac:dyDescent="0.25">
      <c r="B103" s="11">
        <f t="array" ref="B103:H103">Jours+8+DATE(Calendrier8ans,OptionCalendrier8mois,1)-WEEKDAY(DATE(Calendrier8ans,OptionCalendrier8mois,1),OptionJoursemaine)</f>
        <v>45873</v>
      </c>
      <c r="C103" s="11">
        <v>45874</v>
      </c>
      <c r="D103" s="11">
        <v>45875</v>
      </c>
      <c r="E103" s="11">
        <v>45876</v>
      </c>
      <c r="F103" s="11">
        <v>45877</v>
      </c>
      <c r="G103" s="11">
        <v>45878</v>
      </c>
      <c r="H103" s="12">
        <v>45879</v>
      </c>
    </row>
    <row r="104" spans="1:8" ht="56.25" customHeight="1" x14ac:dyDescent="0.25">
      <c r="B104" s="7"/>
      <c r="C104" s="7"/>
      <c r="D104" s="7"/>
      <c r="E104" s="7"/>
      <c r="F104" s="7"/>
      <c r="G104" s="7"/>
      <c r="H104" s="8" t="s">
        <v>150</v>
      </c>
    </row>
    <row r="105" spans="1:8" ht="16.5" customHeight="1" x14ac:dyDescent="0.25">
      <c r="B105" s="11">
        <f t="array" ref="B105:H105">Jours+15+DATE(Calendrier8ans,OptionCalendrier8mois,1)-WEEKDAY(DATE(Calendrier8ans,OptionCalendrier8mois,1),OptionJoursemaine)</f>
        <v>45880</v>
      </c>
      <c r="C105" s="11">
        <v>45881</v>
      </c>
      <c r="D105" s="11">
        <v>45882</v>
      </c>
      <c r="E105" s="11">
        <v>45883</v>
      </c>
      <c r="F105" s="11">
        <v>45884</v>
      </c>
      <c r="G105" s="11">
        <v>45885</v>
      </c>
      <c r="H105" s="12">
        <v>45886</v>
      </c>
    </row>
    <row r="106" spans="1:8" ht="56.25" customHeight="1" x14ac:dyDescent="0.25">
      <c r="B106" s="7"/>
      <c r="C106" s="7"/>
      <c r="D106" s="7"/>
      <c r="E106" s="7"/>
      <c r="F106" s="7"/>
      <c r="G106" s="7"/>
      <c r="H106" s="8"/>
    </row>
    <row r="107" spans="1:8" ht="16.5" customHeight="1" x14ac:dyDescent="0.25">
      <c r="B107" s="11">
        <f t="array" ref="B107:H107">Jours+22+DATE(Calendrier8ans,OptionCalendrier8mois,1)-WEEKDAY(DATE(Calendrier8ans,OptionCalendrier8mois,1),OptionJoursemaine)</f>
        <v>45887</v>
      </c>
      <c r="C107" s="11">
        <v>45888</v>
      </c>
      <c r="D107" s="11">
        <v>45889</v>
      </c>
      <c r="E107" s="11">
        <v>45890</v>
      </c>
      <c r="F107" s="11">
        <v>45891</v>
      </c>
      <c r="G107" s="11">
        <v>45892</v>
      </c>
      <c r="H107" s="12">
        <v>45893</v>
      </c>
    </row>
    <row r="108" spans="1:8" ht="56.25" customHeight="1" x14ac:dyDescent="0.25">
      <c r="B108" s="7"/>
      <c r="C108" s="7"/>
      <c r="D108" s="7"/>
      <c r="E108" s="7" t="s">
        <v>210</v>
      </c>
      <c r="F108" s="7" t="s">
        <v>210</v>
      </c>
      <c r="G108" s="7"/>
      <c r="H108" s="8"/>
    </row>
    <row r="109" spans="1:8" ht="16.5" customHeight="1" x14ac:dyDescent="0.25">
      <c r="B109" s="11">
        <f t="array" ref="B109:H109">Jours+29+DATE(Calendrier8ans,OptionCalendrier8mois,1)-WEEKDAY(DATE(Calendrier8ans,OptionCalendrier8mois,1),OptionJoursemaine)</f>
        <v>45894</v>
      </c>
      <c r="C109" s="11">
        <v>45895</v>
      </c>
      <c r="D109" s="11">
        <v>45896</v>
      </c>
      <c r="E109" s="11">
        <v>45897</v>
      </c>
      <c r="F109" s="11">
        <v>45898</v>
      </c>
      <c r="G109" s="11">
        <v>45899</v>
      </c>
      <c r="H109" s="12">
        <v>45900</v>
      </c>
    </row>
    <row r="110" spans="1:8" ht="57" customHeight="1" x14ac:dyDescent="0.25">
      <c r="B110" s="7" t="s">
        <v>158</v>
      </c>
      <c r="C110" s="7" t="s">
        <v>211</v>
      </c>
      <c r="D110" s="7"/>
      <c r="E110" s="7" t="s">
        <v>158</v>
      </c>
      <c r="F110" s="7" t="s">
        <v>158</v>
      </c>
      <c r="G110" s="7"/>
      <c r="H110" s="9"/>
    </row>
    <row r="111" spans="1:8" ht="16.5" customHeight="1" x14ac:dyDescent="0.25">
      <c r="B111" s="11">
        <f t="array" ref="B111:C111">Jours+36+DATE(Calendrier8ans,OptionCalendrier8mois,1)-WEEKDAY(DATE(Calendrier8ans,OptionCalendrier8mois,1),OptionJoursemaine)</f>
        <v>45901</v>
      </c>
      <c r="C111" s="11">
        <v>45902</v>
      </c>
      <c r="D111" s="25" t="s">
        <v>1</v>
      </c>
      <c r="E111" s="26"/>
      <c r="F111" s="26"/>
      <c r="G111" s="26"/>
      <c r="H111" s="26"/>
    </row>
    <row r="112" spans="1:8" ht="63.75" customHeight="1" x14ac:dyDescent="0.25">
      <c r="B112" s="7"/>
      <c r="C112" s="7"/>
      <c r="D112" s="24"/>
      <c r="E112" s="24"/>
      <c r="F112" s="24"/>
      <c r="G112" s="24"/>
      <c r="H112" s="24"/>
    </row>
    <row r="113" spans="1:8" ht="54" customHeight="1" x14ac:dyDescent="0.7">
      <c r="A113" s="2"/>
      <c r="B113" s="1">
        <f>YEAR(DATE(Calendrier8ans,OptionCalendrier8mois+1,1))</f>
        <v>2025</v>
      </c>
      <c r="C113" s="27" t="str">
        <f>TEXT(DATE(Calendrier8ans,OptionCalendrier8mois+1,1),"mmmm")</f>
        <v>septembre</v>
      </c>
      <c r="D113" s="27"/>
      <c r="E113" s="27"/>
      <c r="F113" s="6"/>
      <c r="G113" s="6"/>
      <c r="H113" s="2"/>
    </row>
    <row r="114" spans="1:8" ht="14.25" customHeight="1" x14ac:dyDescent="0.25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25">
      <c r="B115" s="11">
        <f t="array" ref="B115:H115">Jours+1+DATE(Calendrier9ans,OptionCalendrier9mois,1)-WEEKDAY(DATE(Calendrier9ans,OptionCalendrier9mois,1),OptionJoursemaine)</f>
        <v>45901</v>
      </c>
      <c r="C115" s="11">
        <v>45902</v>
      </c>
      <c r="D115" s="11">
        <v>45903</v>
      </c>
      <c r="E115" s="11">
        <v>45904</v>
      </c>
      <c r="F115" s="11">
        <v>45905</v>
      </c>
      <c r="G115" s="11">
        <v>45906</v>
      </c>
      <c r="H115" s="12">
        <v>45907</v>
      </c>
    </row>
    <row r="116" spans="1:8" ht="56.25" customHeight="1" x14ac:dyDescent="0.25">
      <c r="B116" s="7"/>
      <c r="C116" s="7"/>
      <c r="D116" s="7"/>
      <c r="E116" s="7"/>
      <c r="F116" s="7"/>
      <c r="G116" s="7"/>
      <c r="H116" s="8"/>
    </row>
    <row r="117" spans="1:8" ht="16.5" customHeight="1" x14ac:dyDescent="0.25">
      <c r="B117" s="11">
        <f t="array" ref="B117:H117">Jours+8+DATE(Calendrier9ans,OptionCalendrier9mois,1)-WEEKDAY(DATE(Calendrier9ans,OptionCalendrier9mois,1),OptionJoursemaine)</f>
        <v>45908</v>
      </c>
      <c r="C117" s="11">
        <v>45909</v>
      </c>
      <c r="D117" s="11">
        <v>45910</v>
      </c>
      <c r="E117" s="11">
        <v>45911</v>
      </c>
      <c r="F117" s="11">
        <v>45912</v>
      </c>
      <c r="G117" s="11">
        <v>45913</v>
      </c>
      <c r="H117" s="12">
        <v>45914</v>
      </c>
    </row>
    <row r="118" spans="1:8" ht="56.25" customHeight="1" x14ac:dyDescent="0.25">
      <c r="B118" s="7"/>
      <c r="C118" s="7"/>
      <c r="D118" s="7"/>
      <c r="E118" s="7"/>
      <c r="F118" s="7"/>
      <c r="G118" s="7"/>
      <c r="H118" s="8"/>
    </row>
    <row r="119" spans="1:8" ht="16.5" customHeight="1" x14ac:dyDescent="0.25">
      <c r="B119" s="11">
        <f t="array" ref="B119:H119">Jours+15+DATE(Calendrier9ans,OptionCalendrier9mois,1)-WEEKDAY(DATE(Calendrier9ans,OptionCalendrier9mois,1),OptionJoursemaine)</f>
        <v>45915</v>
      </c>
      <c r="C119" s="11">
        <v>45916</v>
      </c>
      <c r="D119" s="11">
        <v>45917</v>
      </c>
      <c r="E119" s="11">
        <v>45918</v>
      </c>
      <c r="F119" s="11">
        <v>45919</v>
      </c>
      <c r="G119" s="11">
        <v>45920</v>
      </c>
      <c r="H119" s="12">
        <v>45921</v>
      </c>
    </row>
    <row r="120" spans="1:8" ht="56.25" customHeight="1" x14ac:dyDescent="0.25">
      <c r="B120" s="7"/>
      <c r="C120" s="7"/>
      <c r="D120" s="7"/>
      <c r="E120" s="7"/>
      <c r="F120" s="7"/>
      <c r="G120" s="7"/>
      <c r="H120" s="8" t="s">
        <v>205</v>
      </c>
    </row>
    <row r="121" spans="1:8" ht="16.5" customHeight="1" x14ac:dyDescent="0.25">
      <c r="B121" s="11">
        <f t="array" ref="B121:H121">Jours+22+DATE(Calendrier9ans,OptionCalendrier9mois,1)-WEEKDAY(DATE(Calendrier9ans,OptionCalendrier9mois,1),OptionJoursemaine)</f>
        <v>45922</v>
      </c>
      <c r="C121" s="11">
        <v>45923</v>
      </c>
      <c r="D121" s="11">
        <v>45924</v>
      </c>
      <c r="E121" s="11">
        <v>45925</v>
      </c>
      <c r="F121" s="11">
        <v>45926</v>
      </c>
      <c r="G121" s="11">
        <v>45927</v>
      </c>
      <c r="H121" s="12">
        <v>45928</v>
      </c>
    </row>
    <row r="122" spans="1:8" ht="56.25" customHeight="1" x14ac:dyDescent="0.25">
      <c r="B122" s="7"/>
      <c r="C122" s="7"/>
      <c r="D122" s="7"/>
      <c r="E122" s="7"/>
      <c r="F122" s="7"/>
      <c r="G122" s="7"/>
      <c r="H122" s="8" t="s">
        <v>206</v>
      </c>
    </row>
    <row r="123" spans="1:8" ht="16.5" customHeight="1" x14ac:dyDescent="0.25">
      <c r="B123" s="11">
        <f t="array" ref="B123:H123">Jours+29+DATE(Calendrier9ans,OptionCalendrier9mois,1)-WEEKDAY(DATE(Calendrier9ans,OptionCalendrier9mois,1),OptionJoursemaine)</f>
        <v>45929</v>
      </c>
      <c r="C123" s="11">
        <v>45930</v>
      </c>
      <c r="D123" s="11">
        <v>45931</v>
      </c>
      <c r="E123" s="11">
        <v>45932</v>
      </c>
      <c r="F123" s="11">
        <v>45933</v>
      </c>
      <c r="G123" s="11">
        <v>45934</v>
      </c>
      <c r="H123" s="12">
        <v>45935</v>
      </c>
    </row>
    <row r="124" spans="1:8" ht="57" customHeight="1" x14ac:dyDescent="0.25">
      <c r="B124" s="7"/>
      <c r="C124" s="7"/>
      <c r="D124" s="7"/>
      <c r="E124" s="7"/>
      <c r="F124" s="7"/>
      <c r="G124" s="7"/>
      <c r="H124" s="9"/>
    </row>
    <row r="125" spans="1:8" ht="16.5" customHeight="1" x14ac:dyDescent="0.25">
      <c r="B125" s="11">
        <f t="array" ref="B125:C125">Jours+36+DATE(Calendrier9ans,OptionCalendrier9mois,1)-WEEKDAY(DATE(Calendrier9ans,OptionCalendrier9mois,1),OptionJoursemaine)</f>
        <v>45936</v>
      </c>
      <c r="C125" s="11">
        <v>45937</v>
      </c>
      <c r="D125" s="25" t="s">
        <v>1</v>
      </c>
      <c r="E125" s="26"/>
      <c r="F125" s="26"/>
      <c r="G125" s="26"/>
      <c r="H125" s="26"/>
    </row>
    <row r="126" spans="1:8" ht="63.75" customHeight="1" x14ac:dyDescent="0.25">
      <c r="B126" s="7"/>
      <c r="C126" s="7"/>
      <c r="D126" s="24"/>
      <c r="E126" s="24"/>
      <c r="F126" s="24"/>
      <c r="G126" s="24"/>
      <c r="H126" s="24"/>
    </row>
    <row r="127" spans="1:8" ht="54" customHeight="1" x14ac:dyDescent="0.7">
      <c r="A127" s="2"/>
      <c r="B127" s="1">
        <f>YEAR(DATE(Calendrier9ans,OptionCalendrier9mois+1,1))</f>
        <v>2025</v>
      </c>
      <c r="C127" s="27" t="str">
        <f>TEXT(DATE(Calendrier9ans,OptionCalendrier9mois+1,1),"mmmm")</f>
        <v>octobre</v>
      </c>
      <c r="D127" s="27"/>
      <c r="E127" s="27"/>
      <c r="F127" s="6"/>
      <c r="G127" s="6"/>
      <c r="H127" s="2"/>
    </row>
    <row r="128" spans="1:8" ht="14.25" customHeight="1" x14ac:dyDescent="0.25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25">
      <c r="B129" s="11">
        <f t="array" ref="B129:H129">Jours+1+DATE(Calendrier10ans,OptionCalendrier10mois,1)-WEEKDAY(DATE(Calendrier10ans,OptionCalendrier10mois,1),OptionJoursemaine)</f>
        <v>45929</v>
      </c>
      <c r="C129" s="11">
        <v>45930</v>
      </c>
      <c r="D129" s="11">
        <v>45931</v>
      </c>
      <c r="E129" s="11">
        <v>45932</v>
      </c>
      <c r="F129" s="11">
        <v>45933</v>
      </c>
      <c r="G129" s="11">
        <v>45934</v>
      </c>
      <c r="H129" s="12">
        <v>45935</v>
      </c>
    </row>
    <row r="130" spans="2:8" ht="56.25" customHeight="1" x14ac:dyDescent="0.25">
      <c r="B130" s="7"/>
      <c r="C130" s="7"/>
      <c r="D130" s="7"/>
      <c r="E130" s="7"/>
      <c r="F130" s="7"/>
      <c r="G130" s="7"/>
      <c r="H130" s="8" t="s">
        <v>151</v>
      </c>
    </row>
    <row r="131" spans="2:8" ht="16.5" customHeight="1" x14ac:dyDescent="0.25">
      <c r="B131" s="11">
        <f t="array" ref="B131:H131">Jours+8+DATE(Calendrier10ans,OptionCalendrier10mois,1)-WEEKDAY(DATE(Calendrier10ans,OptionCalendrier10mois,1),OptionJoursemaine)</f>
        <v>45936</v>
      </c>
      <c r="C131" s="11">
        <v>45937</v>
      </c>
      <c r="D131" s="11">
        <v>45938</v>
      </c>
      <c r="E131" s="11">
        <v>45939</v>
      </c>
      <c r="F131" s="11">
        <v>45940</v>
      </c>
      <c r="G131" s="11">
        <v>45941</v>
      </c>
      <c r="H131" s="12">
        <v>45942</v>
      </c>
    </row>
    <row r="132" spans="2:8" ht="56.25" customHeight="1" x14ac:dyDescent="0.25">
      <c r="B132" s="7"/>
      <c r="C132" s="7"/>
      <c r="D132" s="7"/>
      <c r="E132" s="7"/>
      <c r="F132" s="7"/>
      <c r="G132" s="7"/>
      <c r="H132" s="8"/>
    </row>
    <row r="133" spans="2:8" ht="16.5" customHeight="1" x14ac:dyDescent="0.25">
      <c r="B133" s="11">
        <f t="array" ref="B133:H133">Jours+15+DATE(Calendrier10ans,OptionCalendrier10mois,1)-WEEKDAY(DATE(Calendrier10ans,OptionCalendrier10mois,1),OptionJoursemaine)</f>
        <v>45943</v>
      </c>
      <c r="C133" s="11">
        <v>45944</v>
      </c>
      <c r="D133" s="11">
        <v>45945</v>
      </c>
      <c r="E133" s="11">
        <v>45946</v>
      </c>
      <c r="F133" s="11">
        <v>45947</v>
      </c>
      <c r="G133" s="11">
        <v>45948</v>
      </c>
      <c r="H133" s="12">
        <v>45949</v>
      </c>
    </row>
    <row r="134" spans="2:8" ht="56.25" customHeight="1" x14ac:dyDescent="0.25">
      <c r="B134" s="7"/>
      <c r="C134" s="7"/>
      <c r="D134" s="7"/>
      <c r="E134" s="7"/>
      <c r="F134" s="7"/>
      <c r="G134" s="7"/>
      <c r="H134" s="8"/>
    </row>
    <row r="135" spans="2:8" ht="16.5" customHeight="1" x14ac:dyDescent="0.25">
      <c r="B135" s="11">
        <f t="array" ref="B135:H135">Jours+22+DATE(Calendrier10ans,OptionCalendrier10mois,1)-WEEKDAY(DATE(Calendrier10ans,OptionCalendrier10mois,1),OptionJoursemaine)</f>
        <v>45950</v>
      </c>
      <c r="C135" s="11">
        <v>45951</v>
      </c>
      <c r="D135" s="11">
        <v>45952</v>
      </c>
      <c r="E135" s="11">
        <v>45953</v>
      </c>
      <c r="F135" s="11">
        <v>45954</v>
      </c>
      <c r="G135" s="11">
        <v>45955</v>
      </c>
      <c r="H135" s="12">
        <v>45956</v>
      </c>
    </row>
    <row r="136" spans="2:8" ht="56.25" customHeight="1" x14ac:dyDescent="0.25">
      <c r="B136" s="7"/>
      <c r="C136" s="7"/>
      <c r="D136" s="7"/>
      <c r="E136" s="7"/>
      <c r="F136" s="7"/>
      <c r="G136" s="7"/>
      <c r="H136" s="8"/>
    </row>
    <row r="137" spans="2:8" ht="16.5" customHeight="1" x14ac:dyDescent="0.25">
      <c r="B137" s="11">
        <f t="array" ref="B137:H137">Jours+29+DATE(Calendrier10ans,OptionCalendrier10mois,1)-WEEKDAY(DATE(Calendrier10ans,OptionCalendrier10mois,1),OptionJoursemaine)</f>
        <v>45957</v>
      </c>
      <c r="C137" s="11">
        <v>45958</v>
      </c>
      <c r="D137" s="11">
        <v>45959</v>
      </c>
      <c r="E137" s="11">
        <v>45960</v>
      </c>
      <c r="F137" s="11">
        <v>45961</v>
      </c>
      <c r="G137" s="11">
        <v>45962</v>
      </c>
      <c r="H137" s="12">
        <v>45963</v>
      </c>
    </row>
    <row r="138" spans="2:8" ht="57" customHeight="1" x14ac:dyDescent="0.25">
      <c r="B138" s="7"/>
      <c r="C138" s="7"/>
      <c r="D138" s="7"/>
      <c r="E138" s="7"/>
      <c r="F138" s="7"/>
      <c r="G138" s="7"/>
      <c r="H138" s="9"/>
    </row>
    <row r="139" spans="2:8" ht="16.5" customHeight="1" x14ac:dyDescent="0.25">
      <c r="B139" s="11">
        <f t="array" ref="B139:C139">Jours+36+DATE(Calendrier10ans,OptionCalendrier10mois,1)-WEEKDAY(DATE(Calendrier10ans,OptionCalendrier10mois,1),OptionJoursemaine)</f>
        <v>45964</v>
      </c>
      <c r="C139" s="11">
        <v>45965</v>
      </c>
      <c r="D139" s="25" t="s">
        <v>1</v>
      </c>
      <c r="E139" s="26"/>
      <c r="F139" s="26"/>
      <c r="G139" s="26"/>
      <c r="H139" s="26"/>
    </row>
    <row r="140" spans="2:8" ht="63.75" customHeight="1" x14ac:dyDescent="0.25">
      <c r="B140" s="7"/>
      <c r="C140" s="7"/>
      <c r="D140" s="24"/>
      <c r="E140" s="24"/>
      <c r="F140" s="24"/>
      <c r="G140" s="24"/>
      <c r="H140" s="24"/>
    </row>
    <row r="141" spans="2:8" ht="54" customHeight="1" x14ac:dyDescent="0.7">
      <c r="B141" s="1">
        <f>YEAR(DATE(Calendrier10ans,OptionCalendrier10mois+1,1))</f>
        <v>2025</v>
      </c>
      <c r="C141" s="27" t="str">
        <f>TEXT(DATE(Calendrier10ans,OptionCalendrier10mois+1,1),"mmmm")</f>
        <v>novembre</v>
      </c>
      <c r="D141" s="27"/>
      <c r="E141" s="27"/>
      <c r="F141" s="6"/>
      <c r="G141" s="6"/>
      <c r="H141" s="2"/>
    </row>
    <row r="142" spans="2:8" ht="14.25" customHeight="1" x14ac:dyDescent="0.25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25">
      <c r="B143" s="11">
        <f t="array" ref="B143:H143">Jours+1+DATE(Calendrier11ans,OptionCalendrier11mois,1)-WEEKDAY(DATE(Calendrier11ans,OptionCalendrier11mois,1),OptionJoursemaine)</f>
        <v>45957</v>
      </c>
      <c r="C143" s="11">
        <v>45958</v>
      </c>
      <c r="D143" s="11">
        <v>45959</v>
      </c>
      <c r="E143" s="11">
        <v>45960</v>
      </c>
      <c r="F143" s="11">
        <v>45961</v>
      </c>
      <c r="G143" s="11">
        <v>45962</v>
      </c>
      <c r="H143" s="12">
        <v>45963</v>
      </c>
    </row>
    <row r="144" spans="2:8" ht="56.25" customHeight="1" x14ac:dyDescent="0.25">
      <c r="B144" s="7"/>
      <c r="C144" s="7"/>
      <c r="D144" s="7"/>
      <c r="E144" s="7"/>
      <c r="F144" s="7"/>
      <c r="G144" s="7"/>
      <c r="H144" s="8"/>
    </row>
    <row r="145" spans="2:8" ht="16.5" customHeight="1" x14ac:dyDescent="0.25">
      <c r="B145" s="11">
        <f t="array" ref="B145:H145">Jours+8+DATE(Calendrier11ans,OptionCalendrier11mois,1)-WEEKDAY(DATE(Calendrier11ans,OptionCalendrier11mois,1),OptionJoursemaine)</f>
        <v>45964</v>
      </c>
      <c r="C145" s="11">
        <v>45965</v>
      </c>
      <c r="D145" s="11">
        <v>45966</v>
      </c>
      <c r="E145" s="11">
        <v>45967</v>
      </c>
      <c r="F145" s="11">
        <v>45968</v>
      </c>
      <c r="G145" s="11">
        <v>45969</v>
      </c>
      <c r="H145" s="12">
        <v>45970</v>
      </c>
    </row>
    <row r="146" spans="2:8" ht="56.25" customHeight="1" x14ac:dyDescent="0.25">
      <c r="B146" s="7"/>
      <c r="C146" s="7"/>
      <c r="D146" s="7"/>
      <c r="E146" s="7"/>
      <c r="F146" s="7"/>
      <c r="G146" s="7"/>
      <c r="H146" s="8"/>
    </row>
    <row r="147" spans="2:8" ht="16.5" customHeight="1" x14ac:dyDescent="0.25">
      <c r="B147" s="11">
        <f t="array" ref="B147:H147">Jours+15+DATE(Calendrier11ans,OptionCalendrier11mois,1)-WEEKDAY(DATE(Calendrier11ans,OptionCalendrier11mois,1),OptionJoursemaine)</f>
        <v>45971</v>
      </c>
      <c r="C147" s="11">
        <v>45972</v>
      </c>
      <c r="D147" s="11">
        <v>45973</v>
      </c>
      <c r="E147" s="11">
        <v>45974</v>
      </c>
      <c r="F147" s="11">
        <v>45975</v>
      </c>
      <c r="G147" s="11">
        <v>45976</v>
      </c>
      <c r="H147" s="12">
        <v>45977</v>
      </c>
    </row>
    <row r="148" spans="2:8" ht="56.25" customHeight="1" x14ac:dyDescent="0.25">
      <c r="B148" s="7"/>
      <c r="C148" s="7"/>
      <c r="D148" s="7"/>
      <c r="E148" s="7"/>
      <c r="F148" s="7"/>
      <c r="G148" s="7"/>
      <c r="H148" s="8"/>
    </row>
    <row r="149" spans="2:8" ht="16.5" customHeight="1" x14ac:dyDescent="0.25">
      <c r="B149" s="11">
        <f t="array" ref="B149:H149">Jours+22+DATE(Calendrier11ans,OptionCalendrier11mois,1)-WEEKDAY(DATE(Calendrier11ans,OptionCalendrier11mois,1),OptionJoursemaine)</f>
        <v>45978</v>
      </c>
      <c r="C149" s="11">
        <v>45979</v>
      </c>
      <c r="D149" s="11">
        <v>45980</v>
      </c>
      <c r="E149" s="11">
        <v>45981</v>
      </c>
      <c r="F149" s="11">
        <v>45982</v>
      </c>
      <c r="G149" s="11">
        <v>45983</v>
      </c>
      <c r="H149" s="12">
        <v>45984</v>
      </c>
    </row>
    <row r="150" spans="2:8" ht="56.25" customHeight="1" x14ac:dyDescent="0.25">
      <c r="B150" s="7"/>
      <c r="C150" s="7"/>
      <c r="D150" s="7"/>
      <c r="E150" s="7"/>
      <c r="F150" s="7"/>
      <c r="G150" s="7"/>
      <c r="H150" s="8"/>
    </row>
    <row r="151" spans="2:8" ht="16.5" customHeight="1" x14ac:dyDescent="0.25">
      <c r="B151" s="11">
        <f t="array" ref="B151:H151">Jours+29+DATE(Calendrier11ans,OptionCalendrier11mois,1)-WEEKDAY(DATE(Calendrier11ans,OptionCalendrier11mois,1),OptionJoursemaine)</f>
        <v>45985</v>
      </c>
      <c r="C151" s="11">
        <v>45986</v>
      </c>
      <c r="D151" s="11">
        <v>45987</v>
      </c>
      <c r="E151" s="11">
        <v>45988</v>
      </c>
      <c r="F151" s="11">
        <v>45989</v>
      </c>
      <c r="G151" s="11">
        <v>45990</v>
      </c>
      <c r="H151" s="12">
        <v>45991</v>
      </c>
    </row>
    <row r="152" spans="2:8" ht="57" customHeight="1" x14ac:dyDescent="0.25">
      <c r="B152" s="7"/>
      <c r="C152" s="7"/>
      <c r="D152" s="7"/>
      <c r="E152" s="7"/>
      <c r="F152" s="7"/>
      <c r="G152" s="7"/>
      <c r="H152" s="9"/>
    </row>
    <row r="153" spans="2:8" ht="16.5" customHeight="1" x14ac:dyDescent="0.25">
      <c r="B153" s="11">
        <f t="array" ref="B153:C153">Jours+36+DATE(Calendrier11ans,OptionCalendrier11mois,1)-WEEKDAY(DATE(Calendrier11ans,OptionCalendrier11mois,1),OptionJoursemaine)</f>
        <v>45992</v>
      </c>
      <c r="C153" s="11">
        <v>45993</v>
      </c>
      <c r="D153" s="25" t="s">
        <v>1</v>
      </c>
      <c r="E153" s="26"/>
      <c r="F153" s="26"/>
      <c r="G153" s="26"/>
      <c r="H153" s="26"/>
    </row>
    <row r="154" spans="2:8" ht="63.75" customHeight="1" x14ac:dyDescent="0.25">
      <c r="B154" s="7"/>
      <c r="C154" s="7"/>
      <c r="D154" s="24"/>
      <c r="E154" s="24"/>
      <c r="F154" s="24"/>
      <c r="G154" s="24"/>
      <c r="H154" s="24"/>
    </row>
    <row r="155" spans="2:8" ht="54" customHeight="1" x14ac:dyDescent="0.7">
      <c r="B155" s="1">
        <f>YEAR(DATE(Calendrier11ans,OptionCalendrier11mois+1,1))</f>
        <v>2025</v>
      </c>
      <c r="C155" s="27" t="str">
        <f>TEXT(DATE(Calendrier11ans,OptionCalendrier11mois+1,1),"mmmm")</f>
        <v>décembre</v>
      </c>
      <c r="D155" s="27"/>
      <c r="E155" s="27"/>
      <c r="F155" s="6"/>
      <c r="G155" s="6"/>
      <c r="H155" s="2"/>
    </row>
    <row r="156" spans="2:8" ht="14.25" customHeight="1" x14ac:dyDescent="0.25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25">
      <c r="B157" s="11">
        <f t="array" ref="B157:H157">Jours+1+DATE(Calendrier12ans,OptionCalendrier12mois,1)-WEEKDAY(DATE(Calendrier12ans,OptionCalendrier12mois,1),OptionJoursemaine)</f>
        <v>45992</v>
      </c>
      <c r="C157" s="11">
        <v>45993</v>
      </c>
      <c r="D157" s="11">
        <v>45994</v>
      </c>
      <c r="E157" s="11">
        <v>45995</v>
      </c>
      <c r="F157" s="11">
        <v>45996</v>
      </c>
      <c r="G157" s="11">
        <v>45997</v>
      </c>
      <c r="H157" s="12">
        <v>45998</v>
      </c>
    </row>
    <row r="158" spans="2:8" ht="56.25" customHeight="1" x14ac:dyDescent="0.25">
      <c r="B158" s="7"/>
      <c r="C158" s="7"/>
      <c r="D158" s="7"/>
      <c r="E158" s="7"/>
      <c r="F158" s="7"/>
      <c r="G158" s="7"/>
      <c r="H158" s="8"/>
    </row>
    <row r="159" spans="2:8" ht="16.5" customHeight="1" x14ac:dyDescent="0.25">
      <c r="B159" s="11">
        <f t="array" ref="B159:H159">Jours+8+DATE(Calendrier12ans,OptionCalendrier12mois,1)-WEEKDAY(DATE(Calendrier12ans,OptionCalendrier12mois,1),OptionJoursemaine)</f>
        <v>45999</v>
      </c>
      <c r="C159" s="11">
        <v>46000</v>
      </c>
      <c r="D159" s="11">
        <v>46001</v>
      </c>
      <c r="E159" s="11">
        <v>46002</v>
      </c>
      <c r="F159" s="11">
        <v>46003</v>
      </c>
      <c r="G159" s="11">
        <v>46004</v>
      </c>
      <c r="H159" s="12">
        <v>46005</v>
      </c>
    </row>
    <row r="160" spans="2:8" ht="56.25" customHeight="1" x14ac:dyDescent="0.25">
      <c r="B160" s="7"/>
      <c r="C160" s="7"/>
      <c r="D160" s="7"/>
      <c r="E160" s="7"/>
      <c r="F160" s="7"/>
      <c r="G160" s="7"/>
      <c r="H160" s="8"/>
    </row>
    <row r="161" spans="2:8" ht="16.5" customHeight="1" x14ac:dyDescent="0.25">
      <c r="B161" s="11">
        <f t="array" ref="B161:H161">Jours+15+DATE(Calendrier12ans,OptionCalendrier12mois,1)-WEEKDAY(DATE(Calendrier12ans,OptionCalendrier12mois,1),OptionJoursemaine)</f>
        <v>46006</v>
      </c>
      <c r="C161" s="11">
        <v>46007</v>
      </c>
      <c r="D161" s="11">
        <v>46008</v>
      </c>
      <c r="E161" s="11">
        <v>46009</v>
      </c>
      <c r="F161" s="11">
        <v>46010</v>
      </c>
      <c r="G161" s="11">
        <v>46011</v>
      </c>
      <c r="H161" s="12">
        <v>46012</v>
      </c>
    </row>
    <row r="162" spans="2:8" ht="56.25" customHeight="1" x14ac:dyDescent="0.25">
      <c r="B162" s="7"/>
      <c r="C162" s="7"/>
      <c r="D162" s="7"/>
      <c r="E162" s="7"/>
      <c r="F162" s="7"/>
      <c r="G162" s="7"/>
      <c r="H162" s="8"/>
    </row>
    <row r="163" spans="2:8" ht="16.5" customHeight="1" x14ac:dyDescent="0.25">
      <c r="B163" s="11">
        <f t="array" ref="B163:H163">Jours+22+DATE(Calendrier12ans,OptionCalendrier12mois,1)-WEEKDAY(DATE(Calendrier12ans,OptionCalendrier12mois,1),OptionJoursemaine)</f>
        <v>46013</v>
      </c>
      <c r="C163" s="11">
        <v>46014</v>
      </c>
      <c r="D163" s="11">
        <v>46015</v>
      </c>
      <c r="E163" s="11">
        <v>46016</v>
      </c>
      <c r="F163" s="11">
        <v>46017</v>
      </c>
      <c r="G163" s="11">
        <v>46018</v>
      </c>
      <c r="H163" s="12">
        <v>46019</v>
      </c>
    </row>
    <row r="164" spans="2:8" ht="56.25" customHeight="1" x14ac:dyDescent="0.25">
      <c r="B164" s="7"/>
      <c r="C164" s="7"/>
      <c r="D164" s="7"/>
      <c r="E164" s="7"/>
      <c r="F164" s="7"/>
      <c r="G164" s="7"/>
      <c r="H164" s="8"/>
    </row>
    <row r="165" spans="2:8" ht="16.5" customHeight="1" x14ac:dyDescent="0.25">
      <c r="B165" s="11">
        <f t="array" ref="B165:H165">Jours+29+DATE(Calendrier12ans,OptionCalendrier12mois,1)-WEEKDAY(DATE(Calendrier12ans,OptionCalendrier12mois,1),OptionJoursemaine)</f>
        <v>46020</v>
      </c>
      <c r="C165" s="11">
        <v>46021</v>
      </c>
      <c r="D165" s="11">
        <v>46022</v>
      </c>
      <c r="E165" s="11">
        <v>46023</v>
      </c>
      <c r="F165" s="11">
        <v>46024</v>
      </c>
      <c r="G165" s="11">
        <v>46025</v>
      </c>
      <c r="H165" s="12">
        <v>46026</v>
      </c>
    </row>
    <row r="166" spans="2:8" ht="57" customHeight="1" x14ac:dyDescent="0.25">
      <c r="B166" s="7"/>
      <c r="C166" s="7"/>
      <c r="D166" s="7"/>
      <c r="E166" s="7"/>
      <c r="F166" s="7"/>
      <c r="G166" s="7"/>
      <c r="H166" s="9"/>
    </row>
    <row r="167" spans="2:8" ht="16.5" customHeight="1" x14ac:dyDescent="0.25">
      <c r="B167" s="11">
        <f t="array" ref="B167:C167">Jours+36+DATE(Calendrier12ans,OptionCalendrier12mois,1)-WEEKDAY(DATE(Calendrier12ans,OptionCalendrier12mois,1),OptionJoursemaine)</f>
        <v>46027</v>
      </c>
      <c r="C167" s="11">
        <v>46028</v>
      </c>
      <c r="D167" s="25" t="s">
        <v>1</v>
      </c>
      <c r="E167" s="26"/>
      <c r="F167" s="26"/>
      <c r="G167" s="26"/>
      <c r="H167" s="26"/>
    </row>
    <row r="168" spans="2:8" ht="63.75" customHeight="1" x14ac:dyDescent="0.25">
      <c r="B168" s="7"/>
      <c r="C168" s="7"/>
      <c r="D168" s="24"/>
      <c r="E168" s="24"/>
      <c r="F168" s="24"/>
      <c r="G168" s="24"/>
      <c r="H168" s="24"/>
    </row>
  </sheetData>
  <mergeCells count="36"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</mergeCells>
  <conditionalFormatting sqref="B3:H3 B5:H5 B7:H7 B9:H9 B11:H11 B13:C13">
    <cfRule type="expression" dxfId="11" priority="12">
      <formula>MONTH(B3)&lt;&gt;OptionCalendrier1mois</formula>
    </cfRule>
  </conditionalFormatting>
  <conditionalFormatting sqref="B17:H17 B19:H19 B21:H21 B23:H23 B25:H25 B27:C27">
    <cfRule type="expression" dxfId="10" priority="11">
      <formula>MONTH(B17)&lt;&gt;OptionCalendrier2mois</formula>
    </cfRule>
  </conditionalFormatting>
  <conditionalFormatting sqref="B31:H31 B33:H33 B35:H35 B37:H37 B39:H39 B41:C41">
    <cfRule type="expression" dxfId="9" priority="10">
      <formula>MONTH(B31)&lt;&gt;OptionCalendrier3mois</formula>
    </cfRule>
  </conditionalFormatting>
  <conditionalFormatting sqref="B45:H45 B47:H47 B49:H49 B51:H51 B53:H53 B55:C55">
    <cfRule type="expression" dxfId="8" priority="9">
      <formula>MONTH(B45)&lt;&gt;OptionCalendrier4mois</formula>
    </cfRule>
  </conditionalFormatting>
  <conditionalFormatting sqref="B59:H59 B61:H61 B63:H63 B65:H65 B67:H67 B69:C69">
    <cfRule type="expression" dxfId="7" priority="8">
      <formula>MONTH(B59)&lt;&gt;OptionCalendrier5mois</formula>
    </cfRule>
  </conditionalFormatting>
  <conditionalFormatting sqref="B73:H73 B75:H75 B77:H77 B79:H79 B81:H81 B83:C83">
    <cfRule type="expression" dxfId="6" priority="7">
      <formula>MONTH(B73)&lt;&gt;OptionCalendrier6mois</formula>
    </cfRule>
  </conditionalFormatting>
  <conditionalFormatting sqref="B87:H87 B89:H89 B91:H91 B93:H93 B95:H95 B97:C97">
    <cfRule type="expression" dxfId="5" priority="6">
      <formula>MONTH(B87)&lt;&gt;OptionCalendrier7mois</formula>
    </cfRule>
  </conditionalFormatting>
  <conditionalFormatting sqref="B101:H101 B103:H103 B105:H105 B107:H107 B109:H109 B111:C111">
    <cfRule type="expression" dxfId="4" priority="5">
      <formula>MONTH(B101)&lt;&gt;OptionCalendrier8mois</formula>
    </cfRule>
  </conditionalFormatting>
  <conditionalFormatting sqref="B115:H115 B117:H117 B119:H119 B121:H121 B123:H123 B125:C125">
    <cfRule type="expression" dxfId="3" priority="4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count="14">
    <dataValidation allowBlank="1" showInputMessage="1" prompt="Date" sqref="B3" xr:uid="{00000000-0002-0000-0400-000000000000}"/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400-000001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400-000002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400-000003000000}"/>
    <dataValidation allowBlank="1" showInputMessage="1" showErrorMessage="1" prompt="Entrez l’année dans cette cellule." sqref="B1" xr:uid="{00000000-0002-0000-0400-000004000000}"/>
    <dataValidation allowBlank="1" showInputMessage="1" prompt="Jour de la semaine déterminé automatiquement. Pour modifier les jours de la semaine, sélectionnez un autre jour de début de semaine dans la cellule B2." sqref="C2:H2 B16" xr:uid="{00000000-0002-0000-0400-000005000000}"/>
    <dataValidation allowBlank="1" showInputMessage="1" prompt="Ajoutez des notes quotidiennes ici." sqref="B4" xr:uid="{00000000-0002-0000-0400-000006000000}"/>
    <dataValidation allowBlank="1" showInputMessage="1" prompt="L’année civile est automatiquement mise à jour en fonction de l’année sélectionnée dans la cellule B1" sqref="B15" xr:uid="{00000000-0002-0000-0400-000007000000}"/>
    <dataValidation allowBlank="1" showInputMessage="1" prompt="Le mois civil est automatiquement mis à jour en fonction du mois sélectionné dans la cellule C1" sqref="C15:E15" xr:uid="{00000000-0002-0000-0400-000008000000}"/>
    <dataValidation allowBlank="1" showInputMessage="1" prompt="Entrez les notes mensuelles dans la cellule ci-dessous." sqref="D13:H13" xr:uid="{00000000-0002-0000-0400-000009000000}"/>
    <dataValidation allowBlank="1" showInputMessage="1" prompt="Entrez les notes mensuelles dans cette cellule." sqref="D14:H14" xr:uid="{00000000-0002-0000-0400-00000A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400-00000B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400-00000C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400-00000D000000}"/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fitToHeight="0" orientation="landscape" r:id="rId1"/>
  <headerFooter alignWithMargins="0">
    <oddHeader>&amp;CSALLE DES SPORTS PLANNING ANNUEL 2025&amp;RMAJ le 23/05/2025</oddHeader>
  </headerFooter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310</vt:i4>
      </vt:variant>
    </vt:vector>
  </HeadingPairs>
  <TitlesOfParts>
    <vt:vector size="315" baseType="lpstr">
      <vt:lpstr>2021</vt:lpstr>
      <vt:lpstr>2022</vt:lpstr>
      <vt:lpstr>2023</vt:lpstr>
      <vt:lpstr>2024</vt:lpstr>
      <vt:lpstr>2025</vt:lpstr>
      <vt:lpstr>'2022'!Calendrier10ans</vt:lpstr>
      <vt:lpstr>'2023'!Calendrier10ans</vt:lpstr>
      <vt:lpstr>'2024'!Calendrier10ans</vt:lpstr>
      <vt:lpstr>'2025'!Calendrier10ans</vt:lpstr>
      <vt:lpstr>Calendrier10ans</vt:lpstr>
      <vt:lpstr>'2022'!Calendrier10mois</vt:lpstr>
      <vt:lpstr>'2023'!Calendrier10mois</vt:lpstr>
      <vt:lpstr>'2024'!Calendrier10mois</vt:lpstr>
      <vt:lpstr>'2025'!Calendrier10mois</vt:lpstr>
      <vt:lpstr>Calendrier10mois</vt:lpstr>
      <vt:lpstr>'2022'!Calendrier11ans</vt:lpstr>
      <vt:lpstr>'2023'!Calendrier11ans</vt:lpstr>
      <vt:lpstr>'2024'!Calendrier11ans</vt:lpstr>
      <vt:lpstr>'2025'!Calendrier11ans</vt:lpstr>
      <vt:lpstr>Calendrier11ans</vt:lpstr>
      <vt:lpstr>'2022'!Calendrier11mois</vt:lpstr>
      <vt:lpstr>'2023'!Calendrier11mois</vt:lpstr>
      <vt:lpstr>'2024'!Calendrier11mois</vt:lpstr>
      <vt:lpstr>'2025'!Calendrier11mois</vt:lpstr>
      <vt:lpstr>Calendrier11mois</vt:lpstr>
      <vt:lpstr>'2022'!Calendrier12ans</vt:lpstr>
      <vt:lpstr>'2023'!Calendrier12ans</vt:lpstr>
      <vt:lpstr>'2024'!Calendrier12ans</vt:lpstr>
      <vt:lpstr>'2025'!Calendrier12ans</vt:lpstr>
      <vt:lpstr>Calendrier12ans</vt:lpstr>
      <vt:lpstr>'2022'!Calendrier12mois</vt:lpstr>
      <vt:lpstr>'2023'!Calendrier12mois</vt:lpstr>
      <vt:lpstr>'2024'!Calendrier12mois</vt:lpstr>
      <vt:lpstr>'2025'!Calendrier12mois</vt:lpstr>
      <vt:lpstr>Calendrier12mois</vt:lpstr>
      <vt:lpstr>'2022'!Calendrier1an</vt:lpstr>
      <vt:lpstr>'2023'!Calendrier1an</vt:lpstr>
      <vt:lpstr>'2024'!Calendrier1an</vt:lpstr>
      <vt:lpstr>'2025'!Calendrier1an</vt:lpstr>
      <vt:lpstr>Calendrier1an</vt:lpstr>
      <vt:lpstr>'2022'!Calendrier1mois</vt:lpstr>
      <vt:lpstr>'2023'!Calendrier1mois</vt:lpstr>
      <vt:lpstr>'2024'!Calendrier1mois</vt:lpstr>
      <vt:lpstr>'2025'!Calendrier1mois</vt:lpstr>
      <vt:lpstr>Calendrier1mois</vt:lpstr>
      <vt:lpstr>'2022'!Calendrier2ans</vt:lpstr>
      <vt:lpstr>'2023'!Calendrier2ans</vt:lpstr>
      <vt:lpstr>'2024'!Calendrier2ans</vt:lpstr>
      <vt:lpstr>'2025'!Calendrier2ans</vt:lpstr>
      <vt:lpstr>Calendrier2ans</vt:lpstr>
      <vt:lpstr>'2022'!Calendrier2mois</vt:lpstr>
      <vt:lpstr>'2023'!Calendrier2mois</vt:lpstr>
      <vt:lpstr>'2024'!Calendrier2mois</vt:lpstr>
      <vt:lpstr>'2025'!Calendrier2mois</vt:lpstr>
      <vt:lpstr>Calendrier2mois</vt:lpstr>
      <vt:lpstr>'2022'!Calendrier3ans</vt:lpstr>
      <vt:lpstr>'2023'!Calendrier3ans</vt:lpstr>
      <vt:lpstr>'2024'!Calendrier3ans</vt:lpstr>
      <vt:lpstr>'2025'!Calendrier3ans</vt:lpstr>
      <vt:lpstr>Calendrier3ans</vt:lpstr>
      <vt:lpstr>'2022'!Calendrier3mois</vt:lpstr>
      <vt:lpstr>'2023'!Calendrier3mois</vt:lpstr>
      <vt:lpstr>'2024'!Calendrier3mois</vt:lpstr>
      <vt:lpstr>'2025'!Calendrier3mois</vt:lpstr>
      <vt:lpstr>Calendrier3mois</vt:lpstr>
      <vt:lpstr>'2022'!Calendrier4ans</vt:lpstr>
      <vt:lpstr>'2023'!Calendrier4ans</vt:lpstr>
      <vt:lpstr>'2024'!Calendrier4ans</vt:lpstr>
      <vt:lpstr>'2025'!Calendrier4ans</vt:lpstr>
      <vt:lpstr>Calendrier4ans</vt:lpstr>
      <vt:lpstr>'2022'!Calendrier4mois</vt:lpstr>
      <vt:lpstr>'2023'!Calendrier4mois</vt:lpstr>
      <vt:lpstr>'2024'!Calendrier4mois</vt:lpstr>
      <vt:lpstr>'2025'!Calendrier4mois</vt:lpstr>
      <vt:lpstr>Calendrier4mois</vt:lpstr>
      <vt:lpstr>'2022'!Calendrier5ans</vt:lpstr>
      <vt:lpstr>'2023'!Calendrier5ans</vt:lpstr>
      <vt:lpstr>'2024'!Calendrier5ans</vt:lpstr>
      <vt:lpstr>'2025'!Calendrier5ans</vt:lpstr>
      <vt:lpstr>Calendrier5ans</vt:lpstr>
      <vt:lpstr>'2022'!Calendrier5mois</vt:lpstr>
      <vt:lpstr>'2023'!Calendrier5mois</vt:lpstr>
      <vt:lpstr>'2024'!Calendrier5mois</vt:lpstr>
      <vt:lpstr>'2025'!Calendrier5mois</vt:lpstr>
      <vt:lpstr>Calendrier5mois</vt:lpstr>
      <vt:lpstr>'2022'!Calendrier6ans</vt:lpstr>
      <vt:lpstr>'2023'!Calendrier6ans</vt:lpstr>
      <vt:lpstr>'2024'!Calendrier6ans</vt:lpstr>
      <vt:lpstr>'2025'!Calendrier6ans</vt:lpstr>
      <vt:lpstr>Calendrier6ans</vt:lpstr>
      <vt:lpstr>'2022'!Calendrier6mois</vt:lpstr>
      <vt:lpstr>'2023'!Calendrier6mois</vt:lpstr>
      <vt:lpstr>'2024'!Calendrier6mois</vt:lpstr>
      <vt:lpstr>'2025'!Calendrier6mois</vt:lpstr>
      <vt:lpstr>Calendrier6mois</vt:lpstr>
      <vt:lpstr>'2022'!Calendrier7ans</vt:lpstr>
      <vt:lpstr>'2023'!Calendrier7ans</vt:lpstr>
      <vt:lpstr>'2024'!Calendrier7ans</vt:lpstr>
      <vt:lpstr>'2025'!Calendrier7ans</vt:lpstr>
      <vt:lpstr>Calendrier7ans</vt:lpstr>
      <vt:lpstr>'2022'!Calendrier7mois</vt:lpstr>
      <vt:lpstr>'2023'!Calendrier7mois</vt:lpstr>
      <vt:lpstr>'2024'!Calendrier7mois</vt:lpstr>
      <vt:lpstr>'2025'!Calendrier7mois</vt:lpstr>
      <vt:lpstr>Calendrier7mois</vt:lpstr>
      <vt:lpstr>'2022'!Calendrier8ans</vt:lpstr>
      <vt:lpstr>'2023'!Calendrier8ans</vt:lpstr>
      <vt:lpstr>'2024'!Calendrier8ans</vt:lpstr>
      <vt:lpstr>'2025'!Calendrier8ans</vt:lpstr>
      <vt:lpstr>Calendrier8ans</vt:lpstr>
      <vt:lpstr>'2022'!Calendrier8mois</vt:lpstr>
      <vt:lpstr>'2023'!Calendrier8mois</vt:lpstr>
      <vt:lpstr>'2024'!Calendrier8mois</vt:lpstr>
      <vt:lpstr>'2025'!Calendrier8mois</vt:lpstr>
      <vt:lpstr>Calendrier8mois</vt:lpstr>
      <vt:lpstr>'2022'!Calendrier9ans</vt:lpstr>
      <vt:lpstr>'2023'!Calendrier9ans</vt:lpstr>
      <vt:lpstr>'2024'!Calendrier9ans</vt:lpstr>
      <vt:lpstr>'2025'!Calendrier9ans</vt:lpstr>
      <vt:lpstr>Calendrier9ans</vt:lpstr>
      <vt:lpstr>'2022'!Calendrier9mois</vt:lpstr>
      <vt:lpstr>'2023'!Calendrier9mois</vt:lpstr>
      <vt:lpstr>'2024'!Calendrier9mois</vt:lpstr>
      <vt:lpstr>'2025'!Calendrier9mois</vt:lpstr>
      <vt:lpstr>Calendrier9mois</vt:lpstr>
      <vt:lpstr>'2022'!DébutSemaine</vt:lpstr>
      <vt:lpstr>'2023'!DébutSemaine</vt:lpstr>
      <vt:lpstr>'2024'!DébutSemaine</vt:lpstr>
      <vt:lpstr>'2025'!DébutSemaine</vt:lpstr>
      <vt:lpstr>DébutSemaine</vt:lpstr>
      <vt:lpstr>'2021'!Zone_d_impression</vt:lpstr>
      <vt:lpstr>'2022'!Zone_d_impression</vt:lpstr>
      <vt:lpstr>'2023'!Zone_d_impression</vt:lpstr>
      <vt:lpstr>'2024'!Zone_d_impression</vt:lpstr>
      <vt:lpstr>'2025'!Zone_d_impression</vt:lpstr>
      <vt:lpstr>'2022'!ZoneTitreColonne1...H12.1</vt:lpstr>
      <vt:lpstr>'2023'!ZoneTitreColonne1...H12.1</vt:lpstr>
      <vt:lpstr>'2024'!ZoneTitreColonne1...H12.1</vt:lpstr>
      <vt:lpstr>'2025'!ZoneTitreColonne1...H12.1</vt:lpstr>
      <vt:lpstr>ZoneTitreColonne1...H12.1</vt:lpstr>
      <vt:lpstr>'2022'!ZoneTitreColonne10..H54.1</vt:lpstr>
      <vt:lpstr>'2023'!ZoneTitreColonne10..H54.1</vt:lpstr>
      <vt:lpstr>'2024'!ZoneTitreColonne10..H54.1</vt:lpstr>
      <vt:lpstr>'2025'!ZoneTitreColonne10..H54.1</vt:lpstr>
      <vt:lpstr>ZoneTitreColonne10..H54.1</vt:lpstr>
      <vt:lpstr>'2022'!ZoneTitreColonne11..C56.1</vt:lpstr>
      <vt:lpstr>'2023'!ZoneTitreColonne11..C56.1</vt:lpstr>
      <vt:lpstr>'2024'!ZoneTitreColonne11..C56.1</vt:lpstr>
      <vt:lpstr>'2025'!ZoneTitreColonne11..C56.1</vt:lpstr>
      <vt:lpstr>ZoneTitreColonne11..C56.1</vt:lpstr>
      <vt:lpstr>'2022'!ZoneTitreColonne12..D56.1</vt:lpstr>
      <vt:lpstr>'2023'!ZoneTitreColonne12..D56.1</vt:lpstr>
      <vt:lpstr>'2024'!ZoneTitreColonne12..D56.1</vt:lpstr>
      <vt:lpstr>'2025'!ZoneTitreColonne12..D56.1</vt:lpstr>
      <vt:lpstr>ZoneTitreColonne12..D56.1</vt:lpstr>
      <vt:lpstr>'2022'!ZoneTitreColonne13..H68.1</vt:lpstr>
      <vt:lpstr>'2023'!ZoneTitreColonne13..H68.1</vt:lpstr>
      <vt:lpstr>'2024'!ZoneTitreColonne13..H68.1</vt:lpstr>
      <vt:lpstr>'2025'!ZoneTitreColonne13..H68.1</vt:lpstr>
      <vt:lpstr>ZoneTitreColonne13..H68.1</vt:lpstr>
      <vt:lpstr>'2022'!ZoneTitreColonne14..C70.1</vt:lpstr>
      <vt:lpstr>'2023'!ZoneTitreColonne14..C70.1</vt:lpstr>
      <vt:lpstr>'2024'!ZoneTitreColonne14..C70.1</vt:lpstr>
      <vt:lpstr>'2025'!ZoneTitreColonne14..C70.1</vt:lpstr>
      <vt:lpstr>ZoneTitreColonne14..C70.1</vt:lpstr>
      <vt:lpstr>'2022'!ZoneTitreColonne15..D70.1</vt:lpstr>
      <vt:lpstr>'2023'!ZoneTitreColonne15..D70.1</vt:lpstr>
      <vt:lpstr>'2024'!ZoneTitreColonne15..D70.1</vt:lpstr>
      <vt:lpstr>'2025'!ZoneTitreColonne15..D70.1</vt:lpstr>
      <vt:lpstr>ZoneTitreColonne15..D70.1</vt:lpstr>
      <vt:lpstr>'2022'!ZoneTitreColonne16..H82.1</vt:lpstr>
      <vt:lpstr>'2023'!ZoneTitreColonne16..H82.1</vt:lpstr>
      <vt:lpstr>'2024'!ZoneTitreColonne16..H82.1</vt:lpstr>
      <vt:lpstr>'2025'!ZoneTitreColonne16..H82.1</vt:lpstr>
      <vt:lpstr>ZoneTitreColonne16..H82.1</vt:lpstr>
      <vt:lpstr>'2022'!ZoneTitreColonne17..C84.1</vt:lpstr>
      <vt:lpstr>'2023'!ZoneTitreColonne17..C84.1</vt:lpstr>
      <vt:lpstr>'2024'!ZoneTitreColonne17..C84.1</vt:lpstr>
      <vt:lpstr>'2025'!ZoneTitreColonne17..C84.1</vt:lpstr>
      <vt:lpstr>ZoneTitreColonne17..C84.1</vt:lpstr>
      <vt:lpstr>'2022'!ZoneTitreColonne18..D84.1</vt:lpstr>
      <vt:lpstr>'2023'!ZoneTitreColonne18..D84.1</vt:lpstr>
      <vt:lpstr>'2024'!ZoneTitreColonne18..D84.1</vt:lpstr>
      <vt:lpstr>'2025'!ZoneTitreColonne18..D84.1</vt:lpstr>
      <vt:lpstr>ZoneTitreColonne18..D84.1</vt:lpstr>
      <vt:lpstr>'2022'!ZoneTitreColonne19..H96.1</vt:lpstr>
      <vt:lpstr>'2023'!ZoneTitreColonne19..H96.1</vt:lpstr>
      <vt:lpstr>'2024'!ZoneTitreColonne19..H96.1</vt:lpstr>
      <vt:lpstr>'2025'!ZoneTitreColonne19..H96.1</vt:lpstr>
      <vt:lpstr>ZoneTitreColonne19..H96.1</vt:lpstr>
      <vt:lpstr>'2022'!ZoneTitreColonne2...C14.1</vt:lpstr>
      <vt:lpstr>'2023'!ZoneTitreColonne2...C14.1</vt:lpstr>
      <vt:lpstr>'2024'!ZoneTitreColonne2...C14.1</vt:lpstr>
      <vt:lpstr>'2025'!ZoneTitreColonne2...C14.1</vt:lpstr>
      <vt:lpstr>ZoneTitreColonne2...C14.1</vt:lpstr>
      <vt:lpstr>'2022'!ZoneTitreColonne20..C98.1</vt:lpstr>
      <vt:lpstr>'2023'!ZoneTitreColonne20..C98.1</vt:lpstr>
      <vt:lpstr>'2024'!ZoneTitreColonne20..C98.1</vt:lpstr>
      <vt:lpstr>'2025'!ZoneTitreColonne20..C98.1</vt:lpstr>
      <vt:lpstr>ZoneTitreColonne20..C98.1</vt:lpstr>
      <vt:lpstr>'2022'!ZoneTitreColonne21..D98.1</vt:lpstr>
      <vt:lpstr>'2023'!ZoneTitreColonne21..D98.1</vt:lpstr>
      <vt:lpstr>'2024'!ZoneTitreColonne21..D98.1</vt:lpstr>
      <vt:lpstr>'2025'!ZoneTitreColonne21..D98.1</vt:lpstr>
      <vt:lpstr>ZoneTitreColonne21..D98.1</vt:lpstr>
      <vt:lpstr>'2022'!ZoneTitreColonne22..H110.1</vt:lpstr>
      <vt:lpstr>'2023'!ZoneTitreColonne22..H110.1</vt:lpstr>
      <vt:lpstr>'2024'!ZoneTitreColonne22..H110.1</vt:lpstr>
      <vt:lpstr>'2025'!ZoneTitreColonne22..H110.1</vt:lpstr>
      <vt:lpstr>ZoneTitreColonne22..H110.1</vt:lpstr>
      <vt:lpstr>'2022'!ZoneTitreColonne23..C112.1</vt:lpstr>
      <vt:lpstr>'2023'!ZoneTitreColonne23..C112.1</vt:lpstr>
      <vt:lpstr>'2024'!ZoneTitreColonne23..C112.1</vt:lpstr>
      <vt:lpstr>'2025'!ZoneTitreColonne23..C112.1</vt:lpstr>
      <vt:lpstr>ZoneTitreColonne23..C112.1</vt:lpstr>
      <vt:lpstr>'2022'!ZoneTitreColonne24..D112.1</vt:lpstr>
      <vt:lpstr>'2023'!ZoneTitreColonne24..D112.1</vt:lpstr>
      <vt:lpstr>'2024'!ZoneTitreColonne24..D112.1</vt:lpstr>
      <vt:lpstr>'2025'!ZoneTitreColonne24..D112.1</vt:lpstr>
      <vt:lpstr>ZoneTitreColonne24..D112.1</vt:lpstr>
      <vt:lpstr>'2022'!ZoneTitreColonne25..H124.1</vt:lpstr>
      <vt:lpstr>'2023'!ZoneTitreColonne25..H124.1</vt:lpstr>
      <vt:lpstr>'2024'!ZoneTitreColonne25..H124.1</vt:lpstr>
      <vt:lpstr>'2025'!ZoneTitreColonne25..H124.1</vt:lpstr>
      <vt:lpstr>ZoneTitreColonne25..H124.1</vt:lpstr>
      <vt:lpstr>'2022'!ZoneTitreColonne26..C126.1</vt:lpstr>
      <vt:lpstr>'2023'!ZoneTitreColonne26..C126.1</vt:lpstr>
      <vt:lpstr>'2024'!ZoneTitreColonne26..C126.1</vt:lpstr>
      <vt:lpstr>'2025'!ZoneTitreColonne26..C126.1</vt:lpstr>
      <vt:lpstr>ZoneTitreColonne26..C126.1</vt:lpstr>
      <vt:lpstr>'2022'!ZoneTitreColonne27..D126.1</vt:lpstr>
      <vt:lpstr>'2023'!ZoneTitreColonne27..D126.1</vt:lpstr>
      <vt:lpstr>'2024'!ZoneTitreColonne27..D126.1</vt:lpstr>
      <vt:lpstr>'2025'!ZoneTitreColonne27..D126.1</vt:lpstr>
      <vt:lpstr>ZoneTitreColonne27..D126.1</vt:lpstr>
      <vt:lpstr>'2022'!ZoneTitreColonne28..H138.1</vt:lpstr>
      <vt:lpstr>'2023'!ZoneTitreColonne28..H138.1</vt:lpstr>
      <vt:lpstr>'2024'!ZoneTitreColonne28..H138.1</vt:lpstr>
      <vt:lpstr>'2025'!ZoneTitreColonne28..H138.1</vt:lpstr>
      <vt:lpstr>ZoneTitreColonne28..H138.1</vt:lpstr>
      <vt:lpstr>'2022'!ZoneTitreColonne29..C140.1</vt:lpstr>
      <vt:lpstr>'2023'!ZoneTitreColonne29..C140.1</vt:lpstr>
      <vt:lpstr>'2024'!ZoneTitreColonne29..C140.1</vt:lpstr>
      <vt:lpstr>'2025'!ZoneTitreColonne29..C140.1</vt:lpstr>
      <vt:lpstr>ZoneTitreColonne29..C140.1</vt:lpstr>
      <vt:lpstr>'2022'!ZoneTitreColonne3..D14.1</vt:lpstr>
      <vt:lpstr>'2023'!ZoneTitreColonne3..D14.1</vt:lpstr>
      <vt:lpstr>'2024'!ZoneTitreColonne3..D14.1</vt:lpstr>
      <vt:lpstr>'2025'!ZoneTitreColonne3..D14.1</vt:lpstr>
      <vt:lpstr>ZoneTitreColonne3..D14.1</vt:lpstr>
      <vt:lpstr>'2022'!ZoneTitreColonne30..D140.1</vt:lpstr>
      <vt:lpstr>'2023'!ZoneTitreColonne30..D140.1</vt:lpstr>
      <vt:lpstr>'2024'!ZoneTitreColonne30..D140.1</vt:lpstr>
      <vt:lpstr>'2025'!ZoneTitreColonne30..D140.1</vt:lpstr>
      <vt:lpstr>ZoneTitreColonne30..D140.1</vt:lpstr>
      <vt:lpstr>'2022'!ZoneTitreColonne31..H152.1</vt:lpstr>
      <vt:lpstr>'2023'!ZoneTitreColonne31..H152.1</vt:lpstr>
      <vt:lpstr>'2024'!ZoneTitreColonne31..H152.1</vt:lpstr>
      <vt:lpstr>'2025'!ZoneTitreColonne31..H152.1</vt:lpstr>
      <vt:lpstr>ZoneTitreColonne31..H152.1</vt:lpstr>
      <vt:lpstr>'2022'!ZoneTitreColonne32..C154.1</vt:lpstr>
      <vt:lpstr>'2023'!ZoneTitreColonne32..C154.1</vt:lpstr>
      <vt:lpstr>'2024'!ZoneTitreColonne32..C154.1</vt:lpstr>
      <vt:lpstr>'2025'!ZoneTitreColonne32..C154.1</vt:lpstr>
      <vt:lpstr>ZoneTitreColonne32..C154.1</vt:lpstr>
      <vt:lpstr>'2022'!ZoneTitreColonne33..D154.1</vt:lpstr>
      <vt:lpstr>'2023'!ZoneTitreColonne33..D154.1</vt:lpstr>
      <vt:lpstr>'2024'!ZoneTitreColonne33..D154.1</vt:lpstr>
      <vt:lpstr>'2025'!ZoneTitreColonne33..D154.1</vt:lpstr>
      <vt:lpstr>ZoneTitreColonne33..D154.1</vt:lpstr>
      <vt:lpstr>'2022'!ZoneTitreColonne34..H166.1</vt:lpstr>
      <vt:lpstr>'2023'!ZoneTitreColonne34..H166.1</vt:lpstr>
      <vt:lpstr>'2024'!ZoneTitreColonne34..H166.1</vt:lpstr>
      <vt:lpstr>'2025'!ZoneTitreColonne34..H166.1</vt:lpstr>
      <vt:lpstr>ZoneTitreColonne34..H166.1</vt:lpstr>
      <vt:lpstr>'2022'!ZoneTitreColonne35..C168.1</vt:lpstr>
      <vt:lpstr>'2023'!ZoneTitreColonne35..C168.1</vt:lpstr>
      <vt:lpstr>'2024'!ZoneTitreColonne35..C168.1</vt:lpstr>
      <vt:lpstr>'2025'!ZoneTitreColonne35..C168.1</vt:lpstr>
      <vt:lpstr>ZoneTitreColonne35..C168.1</vt:lpstr>
      <vt:lpstr>'2022'!ZoneTitreColonne36..D168.1</vt:lpstr>
      <vt:lpstr>'2023'!ZoneTitreColonne36..D168.1</vt:lpstr>
      <vt:lpstr>'2024'!ZoneTitreColonne36..D168.1</vt:lpstr>
      <vt:lpstr>'2025'!ZoneTitreColonne36..D168.1</vt:lpstr>
      <vt:lpstr>ZoneTitreColonne36..D168.1</vt:lpstr>
      <vt:lpstr>'2022'!ZoneTitreColonne4..H26.1</vt:lpstr>
      <vt:lpstr>'2023'!ZoneTitreColonne4..H26.1</vt:lpstr>
      <vt:lpstr>'2024'!ZoneTitreColonne4..H26.1</vt:lpstr>
      <vt:lpstr>'2025'!ZoneTitreColonne4..H26.1</vt:lpstr>
      <vt:lpstr>ZoneTitreColonne4..H26.1</vt:lpstr>
      <vt:lpstr>'2022'!ZoneTitreColonne5..C28.1</vt:lpstr>
      <vt:lpstr>'2023'!ZoneTitreColonne5..C28.1</vt:lpstr>
      <vt:lpstr>'2024'!ZoneTitreColonne5..C28.1</vt:lpstr>
      <vt:lpstr>'2025'!ZoneTitreColonne5..C28.1</vt:lpstr>
      <vt:lpstr>ZoneTitreColonne5..C28.1</vt:lpstr>
      <vt:lpstr>'2022'!ZoneTitreColonne6..D28.1</vt:lpstr>
      <vt:lpstr>'2023'!ZoneTitreColonne6..D28.1</vt:lpstr>
      <vt:lpstr>'2024'!ZoneTitreColonne6..D28.1</vt:lpstr>
      <vt:lpstr>'2025'!ZoneTitreColonne6..D28.1</vt:lpstr>
      <vt:lpstr>ZoneTitreColonne6..D28.1</vt:lpstr>
      <vt:lpstr>'2022'!ZoneTitreColonne7..H40.1</vt:lpstr>
      <vt:lpstr>'2023'!ZoneTitreColonne7..H40.1</vt:lpstr>
      <vt:lpstr>'2024'!ZoneTitreColonne7..H40.1</vt:lpstr>
      <vt:lpstr>'2025'!ZoneTitreColonne7..H40.1</vt:lpstr>
      <vt:lpstr>ZoneTitreColonne7..H40.1</vt:lpstr>
      <vt:lpstr>'2022'!ZoneTitreColonne8..C42.1</vt:lpstr>
      <vt:lpstr>'2023'!ZoneTitreColonne8..C42.1</vt:lpstr>
      <vt:lpstr>'2024'!ZoneTitreColonne8..C42.1</vt:lpstr>
      <vt:lpstr>'2025'!ZoneTitreColonne8..C42.1</vt:lpstr>
      <vt:lpstr>ZoneTitreColonne8..C42.1</vt:lpstr>
      <vt:lpstr>'2022'!ZoneTitreColonne9..D42.1</vt:lpstr>
      <vt:lpstr>'2023'!ZoneTitreColonne9..D42.1</vt:lpstr>
      <vt:lpstr>'2024'!ZoneTitreColonne9..D42.1</vt:lpstr>
      <vt:lpstr>'2025'!ZoneTitreColonne9..D42.1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2025-05-23T07:14:14Z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